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255" windowWidth="15600" windowHeight="9060" tabRatio="825" firstSheet="4" activeTab="17"/>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быт ЭЭ" sheetId="7" state="veryHidden" r:id="rId7"/>
    <sheet name="Передача ЭЭ" sheetId="8" r:id="rId8"/>
    <sheet name="Производство ТЭ (комб)" sheetId="9" state="veryHidden" r:id="rId9"/>
    <sheet name="Очистка сточных вод" sheetId="10" state="veryHidden" r:id="rId10"/>
    <sheet name="Утилизация ТБО" sheetId="11" state="veryHidden" r:id="rId11"/>
    <sheet name="Захоронение ТБО" sheetId="12" state="veryHidden" r:id="rId12"/>
    <sheet name="ЖД (пассажир.)" sheetId="13" state="veryHidden" r:id="rId13"/>
    <sheet name="ЖД (услуги)" sheetId="14" state="veryHidden" r:id="rId14"/>
    <sheet name="Транспортировка газа" sheetId="15" state="veryHidden" r:id="rId15"/>
    <sheet name="Реализация газа" sheetId="16" state="veryHidden" r:id="rId16"/>
    <sheet name="Комментарии" sheetId="17" r:id="rId17"/>
    <sheet name="Проверка" sheetId="18" r:id="rId18"/>
  </sheets>
  <externalReferences>
    <externalReference r:id="rId21"/>
  </externalReferences>
  <definedNames>
    <definedName name="_xlfn.IFERROR" hidden="1">#NAME?</definedName>
    <definedName name="B_FIO">'Титульный'!$F$32</definedName>
    <definedName name="B_POST">'Титульный'!$F$33</definedName>
    <definedName name="CHECK_RNG">'Проверка'!$E$12:$G$14</definedName>
    <definedName name="COMPANY">'Титульный'!$F$14</definedName>
    <definedName name="DIMENSION_TYPE">'TSheet'!$Q$2:$Q$5</definedName>
    <definedName name="DURATION">'Титульный'!$F$27</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god">'[1]Титульный'!$F$9</definedName>
    <definedName name="ID">'Титульный'!$A$1</definedName>
    <definedName name="INN">'Титульный'!$F$16</definedName>
    <definedName name="INS_RANGE">'RSheet'!$A$10:$M$14</definedName>
    <definedName name="KIND_ACTIVITY">'Титульный'!$F$19</definedName>
    <definedName name="KPP">'Титульный'!$F$17</definedName>
    <definedName name="LIST_ORG_REESTR">'SheetOrgReestr'!$A$2:$E$241</definedName>
    <definedName name="MONTH_PERIOD">'Титульный'!$F$25</definedName>
    <definedName name="OR_REFRESH_DATE" localSheetId="5">'Титульный'!$F$12</definedName>
    <definedName name="ORG_REESTR_TEMP_LIST">'OrgReestrTemp'!$A$2:$E$3</definedName>
    <definedName name="P_TYPE_GROUP">'TSheet'!$L$2:$L$15</definedName>
    <definedName name="PAddress">'Титульный'!$F$29</definedName>
    <definedName name="PCOMPANY" localSheetId="0">'TSheet'!$C$6</definedName>
    <definedName name="Period_name_0">'TSheet'!$G$3</definedName>
    <definedName name="Period_name_1">'TSheet'!$G$4</definedName>
    <definedName name="PF">'Титульный'!$F$21</definedName>
    <definedName name="PLANFACT">'TSheet'!$S$2:$S$3</definedName>
    <definedName name="PPERIOD" localSheetId="0">'TSheet'!$C$7</definedName>
    <definedName name="PPERIOD2">'TSheet'!$C$8</definedName>
    <definedName name="PPF" localSheetId="0">'TSheet'!$C$9</definedName>
    <definedName name="PSPHERE" localSheetId="0">'TSheet'!$C$5</definedName>
    <definedName name="SCOPE_LOAD" localSheetId="12">'ЖД (пассажир.)'!$F$17:$U$21</definedName>
    <definedName name="SCOPE_LOAD" localSheetId="13">'ЖД (услуги)'!$F$17:$U$21</definedName>
    <definedName name="SCOPE_LOAD" localSheetId="11">'Захоронение ТБО'!$F$17:$U$21</definedName>
    <definedName name="SCOPE_LOAD" localSheetId="9">'Очистка сточных вод'!$F$17:$U$21</definedName>
    <definedName name="SCOPE_LOAD" localSheetId="7">'Передача ЭЭ'!$F$17:$U$25</definedName>
    <definedName name="SCOPE_LOAD" localSheetId="8">'Производство ТЭ (комб)'!$F$17:$U$21</definedName>
    <definedName name="SCOPE_LOAD" localSheetId="15">'Реализация газа'!$F$17:$U$21</definedName>
    <definedName name="SCOPE_LOAD" localSheetId="14">'Транспортировка газа'!$F$17:$U$21</definedName>
    <definedName name="SCOPE_LOAD" localSheetId="10">'Утилизация ТБО'!$F$17:$U$21</definedName>
    <definedName name="SCOPE_LOAD_1">'Сбыт ЭЭ'!$F$17:$U$18</definedName>
    <definedName name="SCOPE_LOAD_10">'Захоронение ТБО'!$F$17:$U$18</definedName>
    <definedName name="SCOPE_LOAD_11">'ЖД (пассажир.)'!$F$17:$U$18</definedName>
    <definedName name="SCOPE_LOAD_12">'ЖД (услуги)'!$F$17:$U$18</definedName>
    <definedName name="SCOPE_LOAD_13">'Транспортировка газа'!$F$17:$U$18</definedName>
    <definedName name="SCOPE_LOAD_14">'Реализация газа'!$F$17:$U$18</definedName>
    <definedName name="SCOPE_LOAD_2">'Передача ЭЭ'!$F$17:$U$22</definedName>
    <definedName name="SCOPE_LOAD_3">#REF!</definedName>
    <definedName name="SCOPE_LOAD_4">#REF!</definedName>
    <definedName name="SCOPE_LOAD_5">'Производство ТЭ (комб)'!$F$17:$U$18</definedName>
    <definedName name="SCOPE_LOAD_6">#REF!</definedName>
    <definedName name="SCOPE_LOAD_7">#REF!</definedName>
    <definedName name="SCOPE_LOAD_8">'Очистка сточных вод'!$F$17:$U$18</definedName>
    <definedName name="SCOPE_LOAD_9">'Утилизация ТБО'!$F$17:$U$18</definedName>
    <definedName name="UAdrress">'Титульный'!$F$28</definedName>
    <definedName name="VERSION">'TSheet'!$C$4</definedName>
    <definedName name="W_TYPE">'TSheet'!$O$2:$O$5</definedName>
    <definedName name="YEAR_PERIOD">'Титульный'!$F$24</definedName>
    <definedName name="Год" localSheetId="5">'TSheet'!$H$2:$H$10</definedName>
    <definedName name="Квартал">'TSheet'!$I$2:$I$5</definedName>
    <definedName name="Месяц">'TSheet'!$J$2:$J$13</definedName>
    <definedName name="_xlnm.Print_Area" localSheetId="12">'ЖД (пассажир.)'!$D$4:$V$22</definedName>
    <definedName name="_xlnm.Print_Area" localSheetId="13">'ЖД (услуги)'!$D$4:$V$22</definedName>
    <definedName name="_xlnm.Print_Area" localSheetId="11">'Захоронение ТБО'!$D$4:$V$22</definedName>
    <definedName name="_xlnm.Print_Area" localSheetId="4">'Инструкция'!$D$4:$H$33</definedName>
    <definedName name="_xlnm.Print_Area" localSheetId="16">'Комментарии'!$D$4:$H$22</definedName>
    <definedName name="_xlnm.Print_Area" localSheetId="9">'Очистка сточных вод'!$D$4:$V$23</definedName>
    <definedName name="_xlnm.Print_Area" localSheetId="7">'Передача ЭЭ'!$D$4:$V$27</definedName>
    <definedName name="_xlnm.Print_Area" localSheetId="17">'Проверка'!$D$4:$H$15</definedName>
    <definedName name="_xlnm.Print_Area" localSheetId="8">'Производство ТЭ (комб)'!$D$4:$V$23</definedName>
    <definedName name="_xlnm.Print_Area" localSheetId="15">'Реализация газа'!$D$4:$V$22</definedName>
    <definedName name="_xlnm.Print_Area" localSheetId="6">'Сбыт ЭЭ'!$D$4:$V$22</definedName>
    <definedName name="_xlnm.Print_Area" localSheetId="5">'Титульный'!$D$4:$H$40</definedName>
    <definedName name="_xlnm.Print_Area" localSheetId="14">'Транспортировка газа'!$D$4:$V$22</definedName>
    <definedName name="_xlnm.Print_Area" localSheetId="10">'Утилизация ТБО'!$D$4:$V$22</definedName>
    <definedName name="ПФ" localSheetId="5">'TSheet'!#REF!</definedName>
  </definedNames>
  <calcPr fullCalcOnLoad="1"/>
</workbook>
</file>

<file path=xl/sharedStrings.xml><?xml version="1.0" encoding="utf-8"?>
<sst xmlns="http://schemas.openxmlformats.org/spreadsheetml/2006/main" count="1351" uniqueCount="547">
  <si>
    <t>FORMCODE</t>
  </si>
  <si>
    <t>VERSION</t>
  </si>
  <si>
    <t>ЛИСТ</t>
  </si>
  <si>
    <t>Наименование листа</t>
  </si>
  <si>
    <t xml:space="preserve">Шаблон Санкт-Петербургского регионального сегмента ЕИАС ФСТ России </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</si>
  <si>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</si>
  <si>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</si>
  <si>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</si>
  <si>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</si>
  <si>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</si>
  <si>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</si>
  <si>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</si>
  <si>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</si>
  <si>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</si>
  <si>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</si>
  <si>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</si>
  <si>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</si>
  <si>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тыс. руб.</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</si>
  <si>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</si>
  <si>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</si>
  <si>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</si>
  <si>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</si>
  <si>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</si>
  <si>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</si>
  <si>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</si>
  <si>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</si>
  <si>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</si>
  <si>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</si>
  <si>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</si>
  <si>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Период в заголовке</t>
  </si>
  <si>
    <t>FORMNAME</t>
  </si>
  <si>
    <t>COMPANY</t>
  </si>
  <si>
    <t>PERIOD</t>
  </si>
  <si>
    <t>PF</t>
  </si>
  <si>
    <t>PERIOD2</t>
  </si>
  <si>
    <t>№ п/п</t>
  </si>
  <si>
    <t>ОАО "Ленинградский электромеханический завод"</t>
  </si>
  <si>
    <t>7807013138</t>
  </si>
  <si>
    <t>780701001</t>
  </si>
  <si>
    <t>ОАО "Морской порт Санкт-Петербург"</t>
  </si>
  <si>
    <t>7805025346</t>
  </si>
  <si>
    <t>783450001</t>
  </si>
  <si>
    <t>ОАО "НПП "Краснознаменец"</t>
  </si>
  <si>
    <t>7806469104</t>
  </si>
  <si>
    <t>ОАО "Научно-производственный комплекс "Северная заря"</t>
  </si>
  <si>
    <t>7802064795</t>
  </si>
  <si>
    <t>ОАО "Невская мануфактура"</t>
  </si>
  <si>
    <t>7811056991</t>
  </si>
  <si>
    <t>781101001</t>
  </si>
  <si>
    <t>ОАО "Особые Экономические Зоны"</t>
  </si>
  <si>
    <t>7703591134</t>
  </si>
  <si>
    <t>781943001</t>
  </si>
  <si>
    <t>7830000578</t>
  </si>
  <si>
    <t>783601001</t>
  </si>
  <si>
    <t>ОАО "Пролетарский завод"</t>
  </si>
  <si>
    <t>7811039386</t>
  </si>
  <si>
    <t>997850001</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</si>
  <si>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</si>
  <si>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</si>
  <si>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</si>
  <si>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</si>
  <si>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</si>
  <si>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</si>
  <si>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</si>
  <si>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</si>
  <si>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</si>
  <si>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780501001</t>
  </si>
  <si>
    <t>ОАО "Техприбор"</t>
  </si>
  <si>
    <t>ООО "Воздушные ворота северной столицы"</t>
  </si>
  <si>
    <t>7703590927</t>
  </si>
  <si>
    <t>784001001</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</si>
  <si>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</si>
  <si>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</si>
  <si>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</si>
  <si>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</si>
  <si>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</si>
  <si>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</si>
  <si>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</si>
  <si>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</si>
  <si>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</si>
  <si>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</si>
  <si>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</si>
  <si>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</si>
  <si>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</si>
  <si>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7813114617</t>
  </si>
  <si>
    <t>7804040077</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</si>
  <si>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</si>
  <si>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</si>
  <si>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</si>
  <si>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</si>
  <si>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</si>
  <si>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</si>
  <si>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</si>
  <si>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</si>
  <si>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</si>
  <si>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</si>
  <si>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</si>
  <si>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</si>
  <si>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</si>
  <si>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</si>
  <si>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</si>
  <si>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</si>
  <si>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</si>
  <si>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</si>
  <si>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</si>
  <si>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</si>
  <si>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</si>
  <si>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</si>
  <si>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</si>
  <si>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</si>
  <si>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</si>
  <si>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</si>
  <si>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</si>
  <si>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</si>
  <si>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</si>
  <si>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ФГБОУ ВПО "Петербургский государственный университет путей сообщения"</t>
  </si>
  <si>
    <t>ФГУП "НИИ командных приборов"</t>
  </si>
  <si>
    <t>ИНСТРУКЦИЯ ПО ЗАПОЛНЕНИЮ ШАБЛОНА</t>
  </si>
  <si>
    <t>Плановый период</t>
  </si>
  <si>
    <t>Комментарии</t>
  </si>
  <si>
    <t>FORMID</t>
  </si>
  <si>
    <t>руб./Гкал</t>
  </si>
  <si>
    <t>ГУП "Водоканал Санкт-Петербурга"</t>
  </si>
  <si>
    <t>7830000426</t>
  </si>
  <si>
    <t>7810091320</t>
  </si>
  <si>
    <t>7814010307</t>
  </si>
  <si>
    <t>7811375691</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</si>
  <si>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</si>
  <si>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</si>
  <si>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</si>
  <si>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</si>
  <si>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</si>
  <si>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</si>
  <si>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</si>
  <si>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</si>
  <si>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</si>
  <si>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</si>
  <si>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</si>
  <si>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</si>
  <si>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</si>
  <si>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</si>
  <si>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7802005951</t>
  </si>
  <si>
    <t>7813346618</t>
  </si>
  <si>
    <t>7801566094</t>
  </si>
  <si>
    <t>7813047424</t>
  </si>
  <si>
    <t>7804046015</t>
  </si>
  <si>
    <t>7802071707</t>
  </si>
  <si>
    <t>7804002321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</si>
  <si>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</si>
  <si>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</si>
  <si>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</si>
  <si>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</si>
  <si>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</si>
  <si>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</si>
  <si>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</si>
  <si>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</si>
  <si>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"ИНТЕР РАО - Электрогенерация" (филиал "Северо-Западная ТЭЦ")</t>
  </si>
  <si>
    <t>7704784450</t>
  </si>
  <si>
    <t>781443001</t>
  </si>
  <si>
    <t>ОАО "НПО ЦКТИ"</t>
  </si>
  <si>
    <t>7825660956</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</si>
  <si>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</si>
  <si>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</si>
  <si>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</si>
  <si>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</si>
  <si>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</si>
  <si>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</si>
  <si>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</si>
  <si>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</si>
  <si>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</si>
  <si>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</si>
  <si>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</si>
  <si>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</si>
  <si>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АНО "СПб РС ЕИАС"</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</si>
  <si>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</si>
  <si>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</si>
  <si>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</si>
  <si>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</si>
  <si>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</si>
  <si>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</si>
  <si>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</si>
  <si>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Вид деятельности</t>
  </si>
  <si>
    <t>Передача тепловой энергии</t>
  </si>
  <si>
    <t xml:space="preserve">цена </t>
  </si>
  <si>
    <t>Добавить вид носителя</t>
  </si>
  <si>
    <t>объем энергии</t>
  </si>
  <si>
    <t>ЗАО "Агентство "Шушары"</t>
  </si>
  <si>
    <t>ЗАО "ВКХ "ВодКомХоз"</t>
  </si>
  <si>
    <t>ЗАО "ГСР Водоканал"</t>
  </si>
  <si>
    <t>ОАО "РЖД" (Октябрьская дирекция по тепловодоснабжению - СП Центральной дирекции по тепловодоснабжению - филиала ОАО "РЖД")</t>
  </si>
  <si>
    <t>ОАО "Славянка"</t>
  </si>
  <si>
    <t>ООО "ЭКОЛ"</t>
  </si>
  <si>
    <t>Удалить поставщика</t>
  </si>
  <si>
    <t>тыс. Гкал</t>
  </si>
  <si>
    <t>ALL</t>
  </si>
  <si>
    <t>7820016970</t>
  </si>
  <si>
    <t>7817319693</t>
  </si>
  <si>
    <t>7817309159</t>
  </si>
  <si>
    <t>7708503727</t>
  </si>
  <si>
    <t>780445015</t>
  </si>
  <si>
    <t>7702707386</t>
  </si>
  <si>
    <t>781343001</t>
  </si>
  <si>
    <t>7801160351</t>
  </si>
  <si>
    <t>ЗАО "Энергетическая компания "Теплогарант"</t>
  </si>
  <si>
    <t>7814143498</t>
  </si>
  <si>
    <t>ООО "Акватерм"</t>
  </si>
  <si>
    <t>ООО "Теплодар"</t>
  </si>
  <si>
    <t>ЗАО "Канонерский судоремонтный завод"</t>
  </si>
  <si>
    <t>Услуги по передаче электрической энергии</t>
  </si>
  <si>
    <t>ЗАО "Колпинская сетевая компания"</t>
  </si>
  <si>
    <t>ЗАО "Курортэнерго"</t>
  </si>
  <si>
    <t>ЗАО "Региональные электрические сети"</t>
  </si>
  <si>
    <t>ЗАО "Царскосельская энергетическая компания"</t>
  </si>
  <si>
    <t>ОАО "Ленэнерго"</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</si>
  <si>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</si>
  <si>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</si>
  <si>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</si>
  <si>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</si>
  <si>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</si>
  <si>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</si>
  <si>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</si>
  <si>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</si>
  <si>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</si>
  <si>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</si>
  <si>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"РосЭнергоСеть"</t>
  </si>
  <si>
    <t>ООО "Сетевое предприятие "Росэнерго"</t>
  </si>
  <si>
    <t>ООО "Славянская энергосетевая компания"</t>
  </si>
  <si>
    <t>СПб ГУП "Ленсвет"</t>
  </si>
  <si>
    <t>СПб ГУП "Петербургский метрополитен"</t>
  </si>
  <si>
    <t>ООО "Дизаж М"</t>
  </si>
  <si>
    <t>ООО "РУСЭНЕРГОСБЫТ"</t>
  </si>
  <si>
    <t>ЗАО  "Газпром межрегионгаз Санкт-Петербург"</t>
  </si>
  <si>
    <t>Услуги по газоснабжению</t>
  </si>
  <si>
    <t>ЗАО "Петербургрегионгаз"</t>
  </si>
  <si>
    <t>ОАО "Ленгаз-Эксплуатация"</t>
  </si>
  <si>
    <t>ООО "ПетербургГаз"</t>
  </si>
  <si>
    <t>ЗАО "Завод комплексной переработки отходов"</t>
  </si>
  <si>
    <t>Услуги по захоронению твердых бытовых отходов</t>
  </si>
  <si>
    <t>СПб ГУП "Завод по механизированной переработке отходов" (МПБО-II)</t>
  </si>
  <si>
    <t>ООО "Новый Свет-ЭКО"</t>
  </si>
  <si>
    <t>ЗАО "Лентеплоснаб"</t>
  </si>
  <si>
    <t>ЗАО "Локомотив"</t>
  </si>
  <si>
    <t>Транспортные услуги, оказываемые на подъездных железнодорожных путях</t>
  </si>
  <si>
    <t>ОАО "Адмиралтейские верфи"</t>
  </si>
  <si>
    <t>ОАО "Северо-Западная пригородная пассажирская компания"</t>
  </si>
  <si>
    <t>ОАО "Железнодорожная транспортно-экспедиторская компания"</t>
  </si>
  <si>
    <t>Комитет по тарифам Санкт-Петербурга</t>
  </si>
  <si>
    <t>СПб ГБУ "ЦТЭО"</t>
  </si>
  <si>
    <t>ООО "ЭСК "Энергосервис"</t>
  </si>
  <si>
    <t>ООО "Энергосбытовая компания "ЭНЕРГОСБЕРЕЖЕНИЕ"</t>
  </si>
  <si>
    <t>ООО "ЭКОН"</t>
  </si>
  <si>
    <t>Передача электрической энергии</t>
  </si>
  <si>
    <t>Водоснабжение</t>
  </si>
  <si>
    <t>Водоотведение</t>
  </si>
  <si>
    <t>Производство тепловой энергии, Производство электрической и тепловой энергии в режиме комбинированной выработки</t>
  </si>
  <si>
    <t>ОАО "Оборонэнергосбыт"</t>
  </si>
  <si>
    <t>Квартал</t>
  </si>
  <si>
    <t>I квартал</t>
  </si>
  <si>
    <t>I полугодие</t>
  </si>
  <si>
    <t>9 месяцев</t>
  </si>
  <si>
    <t>Адресные программы капитальных вложений</t>
  </si>
  <si>
    <t>Наименование 
работ</t>
  </si>
  <si>
    <t>Содержание 
работ</t>
  </si>
  <si>
    <t>Вид капитальных вложений (ПИР, СМР, покупка оборудования)</t>
  </si>
  <si>
    <t>Сроки освоения</t>
  </si>
  <si>
    <t>Объем в натуральных показателях</t>
  </si>
  <si>
    <t>Примечание</t>
  </si>
  <si>
    <t>начало</t>
  </si>
  <si>
    <t>окончание</t>
  </si>
  <si>
    <t>размерность</t>
  </si>
  <si>
    <t>Производство тепловой энергии в режиме комбинированной выработки</t>
  </si>
  <si>
    <t>Утилизация твердых бытовых отходов</t>
  </si>
  <si>
    <t>Захоронение твердых бытовых отходов</t>
  </si>
  <si>
    <t>Перевозка пассажиров железнодорожным транспортом в пригородном сообщении на территории Санкт-Петербурга</t>
  </si>
  <si>
    <t>Транспортировка газа</t>
  </si>
  <si>
    <t>"___" ____________ 20___ года</t>
  </si>
  <si>
    <t>М.П.</t>
  </si>
  <si>
    <t>Выбрать</t>
  </si>
  <si>
    <t>Добавить запись</t>
  </si>
  <si>
    <t>ВСЕГО капитальных вложений, в том числе</t>
  </si>
  <si>
    <t>Наименование работ</t>
  </si>
  <si>
    <t>Реконструкция</t>
  </si>
  <si>
    <t>Модернизация</t>
  </si>
  <si>
    <t>Новое строительство</t>
  </si>
  <si>
    <t>Техническое перевооружение</t>
  </si>
  <si>
    <t>Месяц</t>
  </si>
  <si>
    <t>Январь</t>
  </si>
  <si>
    <t>Февраль</t>
  </si>
  <si>
    <t>Март</t>
  </si>
  <si>
    <t>Апрель</t>
  </si>
  <si>
    <t>Май</t>
  </si>
  <si>
    <t>Июнь</t>
  </si>
  <si>
    <t>Июль</t>
  </si>
  <si>
    <t>Август</t>
  </si>
  <si>
    <t>Сентябрь</t>
  </si>
  <si>
    <t>Октябрь</t>
  </si>
  <si>
    <t>Ноябрь</t>
  </si>
  <si>
    <t>Декабрь</t>
  </si>
  <si>
    <t>Размерности</t>
  </si>
  <si>
    <t>Реализация природного и сжиженного газа</t>
  </si>
  <si>
    <t>Очистка сточных вод</t>
  </si>
  <si>
    <t>SH_STATUS</t>
  </si>
  <si>
    <t>SH_NUM</t>
  </si>
  <si>
    <t>Сбыт ЭЭ</t>
  </si>
  <si>
    <t>Передача ЭЭ</t>
  </si>
  <si>
    <t>Производство ТЭ</t>
  </si>
  <si>
    <t>Передача ТЭ</t>
  </si>
  <si>
    <t>Производство ТЭ (комб)</t>
  </si>
  <si>
    <t>Утилизация ТБО</t>
  </si>
  <si>
    <t>Захоронение ТБО</t>
  </si>
  <si>
    <t>ЖД (пассажир.)</t>
  </si>
  <si>
    <t>ЖД (услуги)</t>
  </si>
  <si>
    <t>Реализация газа</t>
  </si>
  <si>
    <t>SH_NAME</t>
  </si>
  <si>
    <t>KIND_OF ACTIVITY</t>
  </si>
  <si>
    <t>ед</t>
  </si>
  <si>
    <t>км</t>
  </si>
  <si>
    <t>компл</t>
  </si>
  <si>
    <t>кв. м</t>
  </si>
  <si>
    <t>ADR.PR.CAP.INV.PLAN.4.178</t>
  </si>
  <si>
    <t>План</t>
  </si>
  <si>
    <t>Прибыль, учтенная в тарифе</t>
  </si>
  <si>
    <t>Согласовано
Председатель
Комитета по тарифам
Санкт-Петербурга</t>
  </si>
  <si>
    <t>Основание (акты осмотра, предписания и т.д)</t>
  </si>
  <si>
    <t>Производство тепловой энергии, Услуги по очистке сточных вод, Услуги по передаче электрической энергии, Услуги по водоотведению, Услуги по холодному водоснабжению, Услуги по передаче тепловой энергии</t>
  </si>
  <si>
    <t>ООО "Питерэнерго"</t>
  </si>
  <si>
    <t>ООО "РТ-Энерготрейдинг"</t>
  </si>
  <si>
    <t>ОАО "Бавария"</t>
  </si>
  <si>
    <t>ОАО "ФСК ЕЭС"</t>
  </si>
  <si>
    <t>ОАО "Завод слоистых пластиков"</t>
  </si>
  <si>
    <t>ОАО "Фирма Медполимер"</t>
  </si>
  <si>
    <t>ОАО "Морской завод Алмаз"</t>
  </si>
  <si>
    <t>ООО "Теплосервис"</t>
  </si>
  <si>
    <t>ЗАО "ЭКОПРОМ"</t>
  </si>
  <si>
    <t>Услуги по очистке сточных вод, Услуги по водоотведению</t>
  </si>
  <si>
    <t>ООО "Энергетические системы"</t>
  </si>
  <si>
    <t>ООО "ЦМТ и НТС"</t>
  </si>
  <si>
    <t>Амортизация, учтенная в тарифе</t>
  </si>
  <si>
    <t>Источник финансирования (амортизация,
прибыль, учтенные в тарифе)</t>
  </si>
  <si>
    <t>PLANFACT</t>
  </si>
  <si>
    <t>План (предложение организации)</t>
  </si>
  <si>
    <t>План с учетом утвержденного тарифа</t>
  </si>
  <si>
    <t>APCI.</t>
  </si>
  <si>
    <t>APCI.NW</t>
  </si>
  <si>
    <t>APCI.CW</t>
  </si>
  <si>
    <t>APCI.TCI</t>
  </si>
  <si>
    <t>APCI.DTB</t>
  </si>
  <si>
    <t>APCI.DTE</t>
  </si>
  <si>
    <t>APCI.VNID</t>
  </si>
  <si>
    <t>APCI.VNIP</t>
  </si>
  <si>
    <t>APCI.SOCUR</t>
  </si>
  <si>
    <t>APCI.EWB</t>
  </si>
  <si>
    <t>APCI.PB</t>
  </si>
  <si>
    <t>APCI.FS</t>
  </si>
  <si>
    <t>APCI.BAS</t>
  </si>
  <si>
    <t>APCI.NOTE</t>
  </si>
  <si>
    <t>Содержание работ</t>
  </si>
  <si>
    <t>Сроки освоения начало</t>
  </si>
  <si>
    <t>Сроки освоения окончание</t>
  </si>
  <si>
    <t>Объем в натуральных показателях размерность</t>
  </si>
  <si>
    <t>Объем в натуральных показателях план</t>
  </si>
  <si>
    <t>Сумма по объекту в тек. ценах на текущий год</t>
  </si>
  <si>
    <t>Выполнено работ на начало отчетного периода в тек. ценах, тыс. руб. (без НДС )</t>
  </si>
  <si>
    <t>Оплачено на начало отчетного периода в тек. ценах, тыс. руб.</t>
  </si>
  <si>
    <t>Источник финансирования (амортизация, прибыль, учтенные в тарифе)</t>
  </si>
  <si>
    <t>Наименование и адрес объекта, инвентарный номер</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</si>
  <si>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</si>
  <si>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</si>
  <si>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</si>
  <si>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</si>
  <si>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</si>
  <si>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</si>
  <si>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</si>
  <si>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</si>
  <si>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</si>
  <si>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</si>
  <si>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</si>
  <si>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</si>
  <si>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</si>
  <si>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</si>
  <si>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ЗАО "Энергосбытовая компания Кировского завода"</t>
  </si>
  <si>
    <t>ООО "НСК"</t>
  </si>
  <si>
    <t>УТВЕРЖДАЮ
руководитель организации</t>
  </si>
  <si>
    <t>Согласовано
Председатель
Комитета по энергетике
и инженерному обеспечению</t>
  </si>
  <si>
    <t>Согласовано
Председатель
Комитета по благоустройству
Санкт-Петербурга</t>
  </si>
  <si>
    <t>Всего передаточные устройства (км)</t>
  </si>
  <si>
    <t>Версия 1.1</t>
  </si>
  <si>
    <t>196140, г. Санкт‑Петербург, Пулковское шоссе, д. 41, литера ЗИ</t>
  </si>
  <si>
    <t>Эмдин Сергей Владимирович</t>
  </si>
  <si>
    <t>Удалить</t>
  </si>
  <si>
    <t>Покупка оборудования</t>
  </si>
  <si>
    <t>Акт технического осмотра</t>
  </si>
  <si>
    <t>Мартынюк Ксения</t>
  </si>
  <si>
    <t>Аналитик отдела планирования и контроля</t>
  </si>
  <si>
    <t>(812) 324-35-08</t>
  </si>
  <si>
    <t>K.Martynyuk@pulkovo-airport.com</t>
  </si>
  <si>
    <t>Генеральный директор</t>
  </si>
  <si>
    <t>Услуги по очистке сточных вод, Услуги по водоотведению, Производство тепловой энергии, Услуги по холодному водоснабжению, Услуги по передаче тепловой энергии</t>
  </si>
  <si>
    <t>Производство тепловой энергии, Услуги по водоотведению, Услуги по передаче тепловой энергии, Услуги по очистке сточных вод, Услуги по холодному водоснабжению</t>
  </si>
  <si>
    <t>Услуги по водоотведению, Услуги по очистке сточных вод, Услуги по холодному водоснабжению</t>
  </si>
  <si>
    <t>Услуги по холодному водоснабжению, Услуги по очистке сточных вод, Услуги по водоотведению</t>
  </si>
  <si>
    <t>Услуги по холодному водоснабжению, Услуги по водоотведению, Услуги по очистке сточных вод</t>
  </si>
  <si>
    <t>Услуги по передаче электрической энергии, Реализация теплоносителя, 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t>
  </si>
  <si>
    <t>Услуги по холодному водоснабжению, Услуги по водоотведению, Услуги по передаче тепловой энергии, Услуги по очистке сточных вод, Производство тепловой энергии</t>
  </si>
  <si>
    <t>Услуги по холодному водоснабжению, Услуги по водоотведению, Услуги по очистке сточных вод, Услуги по передаче тепловой энергии, Производство тепловой энергии</t>
  </si>
  <si>
    <t>Реализация теплоносителя, Услуги по холодному водоснабжению, Услуги по передаче тепловой энергии, Услуги по очистке сточных вод, Услуги по водоотведению, Производство тепловой энергии</t>
  </si>
  <si>
    <t>785050001</t>
  </si>
  <si>
    <t>Услуги по передаче электрической энергии, Аэропорт, Реализация теплоносителя, Услуги по очистке сточных вод, Услуги по передаче тепловой энергии, Услуги по водоотведению, Производство тепловой энергии, Услуги по холодному водоснабжению</t>
  </si>
  <si>
    <t>Услуги по холодному водоснабжению, Услуги по очистке сточных вод, Услуги по транспортированию стоков, Услуги по водоотведению</t>
  </si>
  <si>
    <t>Услуги по холодному водоснабжению, Производство тепловой энергии, Услуги по очистке сточных вод, Услуги по водоотведению, Услуги по передаче тепловой энергии</t>
  </si>
  <si>
    <t>Реализация теплоносителя, Услуги по водоотведению, Услуги по очистке сточных вод, Производство тепловой энергии, Услуги по передаче тепловой энергии</t>
  </si>
  <si>
    <t>ФГБОУ ВПО "ГУМРФ имени адмирала С.О. Макарова"</t>
  </si>
  <si>
    <t>7805029012</t>
  </si>
  <si>
    <t>ФГБОУ ВПО "СПбГПУ"</t>
  </si>
  <si>
    <t>Реализация теплоносителя, Услуги по передаче тепловой энергии, Производство тепловой энергии, Услуги по горячему водоснабжению</t>
  </si>
  <si>
    <t>Реализация теплоносителя, Передача тепловой энергии других ЭСО, Транспортные услуги, оказываемые на подъездных ж\д путях, Услуги по передаче тепловой энергии, Производство тепловой энергии</t>
  </si>
  <si>
    <t>Реализация теплоносителя, Услуги по передаче тепловой энергии, Производство тепловой энергии, Производство электрической и тепловой энергии в режиме комбинированной выработки</t>
  </si>
  <si>
    <t>Услуги по передаче электрической энергии, Услуги по холодному водоснабжению, Услуги по передаче тепловой энергии, Услуги по водоотведению, Производство тепловой энергии, Услуги по очистке сточных вод</t>
  </si>
  <si>
    <t>Реализация теплоносителя, Услуги по передаче тепловой энергии, Производство тепловой энергии</t>
  </si>
  <si>
    <t>Услуги по передаче тепловой энергии, Передача тепловой энергии других ЭСО</t>
  </si>
  <si>
    <t>Услуги по транспортированию стоков, Услуги по водоотведению, Услуги по передаче тепловой энергии, Услуги по очистке сточных вод, Услуги по холодному водоснабжению, Производство тепловой энергии</t>
  </si>
  <si>
    <t>Передача тепловой энергии других ЭСО, Услуги по передаче тепловой энергии, Производство тепловой энергии</t>
  </si>
  <si>
    <t>Услуги по передаче электрической энергии, Реализация теплоносителя, Услуги по горячему водоснабжению, Услуги по водоотведению, Услуги по передаче тепловой энергии, Услуги по холодному водоснабжению, Услуги по очистке сточных вод, Производство тепловой энергии</t>
  </si>
  <si>
    <t>Услуги по холодному водоснабжению, Реализация теплоносителя, Услуги по передаче электрической энергии, Услуги по очистке сточных вод, Речной порт, Услуги по водоотведению, Производство тепловой энергии, Услуги по передаче тепловой энергии</t>
  </si>
  <si>
    <t>Реализация теплоносителя, Производство тепловой энергии, Производство электрической и тепловой энергии в режиме комбинированной выработки</t>
  </si>
  <si>
    <t>ОАО "ЛСР. Железобетон-СЗ"</t>
  </si>
  <si>
    <t>470501001</t>
  </si>
  <si>
    <t>Услуги по горячему водоснабжению, Реализация теплоносителя, Услуги по передаче тепловой энергии, Производство тепловой энергии, Услуги по холодному водоснабжению</t>
  </si>
  <si>
    <t>Реализация теплоносителя, Производство тепловой энергии, Производство электрической и тепловой энергии в режиме комбинированной выработки, Транспортные услуги, оказываемые на подъездных ж\д путях</t>
  </si>
  <si>
    <t>Услуги по горячему водоснабжению, Реализация теплоносителя, Услуги по передаче тепловой энергии, Производство тепловой энергии, Передача тепловой энергии других ЭСО</t>
  </si>
  <si>
    <t>Услуги по передаче тепловой энергии, Производство тепловой энергии, Передача тепловой энергии других ЭСО</t>
  </si>
  <si>
    <t>Производство тепловой энергии, Реализация теплоносителя</t>
  </si>
  <si>
    <t>Производство тепловой энергии, Услуги по передаче тепловой энергии, Реализация теплоносителя</t>
  </si>
  <si>
    <t>Услуги по передаче электрической энергии, Услуги по передаче тепловой энергии, Производство тепловой энергии</t>
  </si>
  <si>
    <t>ЗАО "ЭНЕРГИЯ ХОЛДИНГ"</t>
  </si>
  <si>
    <t>Услуги по передаче тепловой энергии, Производство тепловой энергии, Услуги по передаче электрической энергии</t>
  </si>
  <si>
    <t>ОАО "Газпром газораспределение Ленинградская область"</t>
  </si>
  <si>
    <t>Услуги по утилизации твердых бытовых отходов, Услуги по захоронению твердых бытовых отходов</t>
  </si>
  <si>
    <t>Транспортные услуги, оказываемые на подъездных ж\д путях</t>
  </si>
  <si>
    <t>Перевозка пассажиров и багажа ж/д транспортом в пригородном сообщении</t>
  </si>
  <si>
    <t>Услуги по захоронению твердых бытовых отходов, Производство тепловой энергии</t>
  </si>
  <si>
    <t>Услуги по передаче электрической энергии, Сбыт электрической энергии (мощности)</t>
  </si>
  <si>
    <t>ООО "ГРАДСТРОЙ"</t>
  </si>
  <si>
    <t>Услуги по передаче тепловой энергии, Реализация теплоносителя, Производство тепловой энергии</t>
  </si>
  <si>
    <t>ФГБОУ ВПО "СПбНИУ ИТМО"</t>
  </si>
  <si>
    <t>ОАО "ДОЗ-2"</t>
  </si>
  <si>
    <t>ООО "Хлебтранс СПб"</t>
  </si>
  <si>
    <t>ООО "ЛЕСПРОМ СПб"</t>
  </si>
  <si>
    <t>ЗАО "Ижора-Энергосбыт"</t>
  </si>
  <si>
    <t>ОАО "ГОИ им. С. И. Вавилова"</t>
  </si>
  <si>
    <t>ОАО "Телерадиокомпания "Петербург"</t>
  </si>
  <si>
    <t>Производство тепловой энергии, Реализация теплоносителя, Услуги по передаче тепловой энергии</t>
  </si>
  <si>
    <t>ООО "Инженерные изыскания"</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</si>
  <si>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</si>
  <si>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</si>
  <si>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</si>
  <si>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</si>
  <si>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</si>
  <si>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</si>
  <si>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ОАО «Московское городское энергосбытовое предприятие»</t>
  </si>
  <si>
    <t>ООО "Пивоваренная компания "Балтика"</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</si>
  <si>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</si>
  <si>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</si>
  <si>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</si>
  <si>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</si>
  <si>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</si>
  <si>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ООО "Газпром трансгаз Санкт-Петербург"</t>
  </si>
  <si>
    <t>ООО "Самсон"</t>
  </si>
  <si>
    <t>ООО "Теплоснабжающая компания 282"</t>
  </si>
  <si>
    <t>ОАО "18 арсенал ВМФ"</t>
  </si>
  <si>
    <t>ОАО "Приморский парк Победы"</t>
  </si>
  <si>
    <t>ОАО "ЦКБ МТ "Рубин"</t>
  </si>
  <si>
    <t>ООО "Балтийский завод - Судостроение"</t>
  </si>
  <si>
    <t>Услуги по передаче тепловой энергии, Производство тепловой энергии, Реализация теплоносителя</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</si>
  <si>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</si>
  <si>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</si>
  <si>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</si>
  <si>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</si>
  <si>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</si>
  <si>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ООО "РН-Энерго"</t>
  </si>
  <si>
    <t>СПб ГБУЗ "Городская больница им. Н.А.Семашко"</t>
  </si>
  <si>
    <t>ОАО "СПб Завод ТЭМП"</t>
  </si>
  <si>
    <t>ООО "Светлана-Эстейт"</t>
  </si>
  <si>
    <t>ООО "Сбытовая энергетическая компания"</t>
  </si>
  <si>
    <t>ФКП "Дирекция КЗС Минрегиона России"</t>
  </si>
  <si>
    <t>ОАО "Василеостровская Фабрика"</t>
  </si>
  <si>
    <t>ООО "ПТК-Терминал"</t>
  </si>
  <si>
    <t>ООО "Трансэнергопром"</t>
  </si>
  <si>
    <t>ЗАО "Асфальтобетонный Завод "Магистраль"</t>
  </si>
  <si>
    <t>ООО "ТеплоЭнергоВент"</t>
  </si>
  <si>
    <t>Услуги по передаче тепловой энергии, Услуги по горячему водоснабжению, Реализация теплоносителя, Производство тепловой энергии</t>
  </si>
  <si>
    <t>ООО "ЮИТ Сервис"</t>
  </si>
  <si>
    <t>ООО "РАЗВИТИЕ И ИНВЕСТИЦИИ"</t>
  </si>
  <si>
    <t>ЗАО "Александро-Невская мануфактура"</t>
  </si>
  <si>
    <t>ООО "АЛЬТЕРНАТИВА"</t>
  </si>
  <si>
    <t>МРФ "Северо-Запад" ОАО "Ростелеком"</t>
  </si>
  <si>
    <t>ФГБУН Институт прикладной астрономии Российской академии наук</t>
  </si>
  <si>
    <t>ООО "Зеленый дом"</t>
  </si>
  <si>
    <t>Производство тепловой энергии, Услуги по передаче тепловой энергии, Услуги по горячему водоснабжению, Реализация теплоносителя</t>
  </si>
  <si>
    <t>ЗАО "Группа Прайм"</t>
  </si>
  <si>
    <t>Филиал "Невский водопровод" ОАО ЛОКС</t>
  </si>
  <si>
    <t>Услуги по холодному водоснабжению</t>
  </si>
  <si>
    <t>ОАО "20 АРЗ"</t>
  </si>
  <si>
    <t>ОАО "61 БТРЗ"</t>
  </si>
  <si>
    <t>ОАО "ЛКХП Кирова"</t>
  </si>
  <si>
    <t>ОАО "МЗ "Арсенал"</t>
  </si>
  <si>
    <t>ГНУ ВИР Россельхозакадемии</t>
  </si>
  <si>
    <t>ООО "Бавария"</t>
  </si>
  <si>
    <t>ИХС РАН</t>
  </si>
  <si>
    <t>ФГКУ "346 СЦ МЧС"</t>
  </si>
  <si>
    <t>ЗАО "ДОЗ №1"</t>
  </si>
  <si>
    <t>Услуги по водоотведению, Услуги по холодному водоснабжению, Услуги по очистке сточных вод</t>
  </si>
  <si>
    <t>ООО "ЭнергоРесурс 2005"</t>
  </si>
  <si>
    <t>ЗАО "Контейнерный терминал Санкт-Петербург"</t>
  </si>
  <si>
    <t>Речной порт</t>
  </si>
  <si>
    <t>ЗАО "Совэкс"</t>
  </si>
  <si>
    <t>Аэропорт</t>
  </si>
  <si>
    <t>ОАО "Коммерческий центр, транспорт и лес"</t>
  </si>
  <si>
    <t>Речной транспорт, Речной порт</t>
  </si>
  <si>
    <t>ОАО "Петролеспорт"</t>
  </si>
  <si>
    <t>ООО "Железнодорожная транспортно-экспедиторская компания"</t>
  </si>
  <si>
    <t>СПб ГУП "Горэлектротранс"</t>
  </si>
  <si>
    <t>Наземный автотранспорт</t>
  </si>
  <si>
    <t>ЗАО "Гостиница "Туррис"</t>
  </si>
  <si>
    <t>ООО "Квантум"</t>
  </si>
  <si>
    <t>Услуги по утилизации твердых бытовых отходов</t>
  </si>
  <si>
    <t>ГБОУ "Балтийский берег"</t>
  </si>
  <si>
    <t>Услуги по водоотведению, Услуги по очистке сточных вод</t>
  </si>
  <si>
    <t>ООО "ЭСК "ЭСКО"</t>
  </si>
  <si>
    <t>ЗАО "Пансионат "Балтиец"</t>
  </si>
  <si>
    <t xml:space="preserve"> Реестр организаций обновлен:31.03.2014 14:06:55</t>
  </si>
  <si>
    <t>Передача электрической энергии, Производство тепловой энергии, Передача тепловой энергии, Водоснабжение, Водоотведение</t>
  </si>
  <si>
    <t>покупка трассомаркероискателя</t>
  </si>
  <si>
    <t>Тепловизор Flukke Ti-25</t>
  </si>
  <si>
    <t>Санкт-Петербург, Пулковсвкое ш., д. 41</t>
  </si>
  <si>
    <t>Автоматическая система для испытаний оболочек кабелей и определения местоположения повреждений</t>
  </si>
  <si>
    <t>Трассомаркероискатель, Санкт-Петербург, Пулковсвкое ш., д. 41</t>
  </si>
  <si>
    <t>Мегаомметр Megger S1-554/2-EU, Санкт-Петербург, Пулковсвкое ш., д. 41</t>
  </si>
  <si>
    <t>Мегаомметр Megger S1-554/2-EU</t>
  </si>
  <si>
    <t>Тепловизор Flukke Ti-25, Санкт-Петербург, Пулковсвкое ш., д. 41</t>
  </si>
  <si>
    <t>Разработка проекта и  монтаж КТПН 6 кВ для электроснабжения ТП-38</t>
  </si>
  <si>
    <t>ПИР, СМР</t>
  </si>
  <si>
    <t>Монтаж КТПН 6 для ТП-38, Санкт-Петербург, Пулковсвкое ш., д. 41</t>
  </si>
  <si>
    <t>196210, г. Санкт‑Петербург, а/я 74</t>
  </si>
  <si>
    <t>Передача ЭЭ!$O$23</t>
  </si>
  <si>
    <t>Значение не равно сумме амортизации и прибыли, учтенных в тарифе.</t>
  </si>
  <si>
    <t>Внимание!</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</si>
</sst>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s>
  <fonts count="67">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b/>
      <sz val="9"/>
      <color indexed="55"/>
      <name val="Tahoma"/>
      <family val="2"/>
    </font>
    <font>
      <b/>
      <u val="single"/>
      <sz val="9"/>
      <color indexed="12"/>
      <name val="Tahoma"/>
      <family val="2"/>
    </font>
    <font>
      <sz val="10"/>
      <name val="Arial"/>
      <family val="2"/>
    </font>
    <font>
      <b/>
      <sz val="11"/>
      <color indexed="8"/>
      <name val="Calibri"/>
      <family val="2"/>
    </font>
    <font>
      <b/>
      <sz val="9"/>
      <color indexed="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sz val="11"/>
      <color indexed="8"/>
      <name val="Calibri"/>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i/>
      <sz val="9"/>
      <color indexed="40"/>
      <name val="Tahoma"/>
      <family val="2"/>
    </font>
    <font>
      <b/>
      <sz val="9"/>
      <color indexed="23"/>
      <name val="Tahoma"/>
      <family val="2"/>
    </font>
    <font>
      <sz val="10"/>
      <color indexed="8"/>
      <name val="Verdana"/>
      <family val="2"/>
    </font>
    <font>
      <sz val="10"/>
      <color indexed="8"/>
      <name val="Tahoma"/>
      <family val="2"/>
    </font>
    <font>
      <b/>
      <sz val="10"/>
      <color indexed="8"/>
      <name val="Tahoma"/>
      <family val="2"/>
    </font>
    <font>
      <b/>
      <u val="single"/>
      <sz val="10"/>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i/>
      <sz val="9"/>
      <color rgb="FF00B0F0"/>
      <name val="Tahoma"/>
      <family val="2"/>
    </font>
    <font>
      <b/>
      <sz val="9"/>
      <color theme="0" tint="-0.4999699890613556"/>
      <name val="Tahoma"/>
      <family val="2"/>
    </font>
    <font>
      <sz val="10"/>
      <color rgb="FF000000"/>
      <name val="Verdana"/>
      <family val="2"/>
    </font>
    <font>
      <sz val="10"/>
      <color theme="1"/>
      <name val="Tahoma"/>
      <family val="2"/>
    </font>
    <font>
      <b/>
      <u val="single"/>
      <sz val="9"/>
      <color theme="10"/>
      <name val="Tahoma"/>
      <family val="2"/>
    </font>
    <font>
      <b/>
      <sz val="10"/>
      <color theme="1"/>
      <name val="Tahoma"/>
      <family val="2"/>
    </font>
    <font>
      <b/>
      <u val="single"/>
      <sz val="10"/>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lightGray">
        <fgColor indexed="22"/>
        <bgColor indexed="9"/>
      </patternFill>
    </fill>
    <fill>
      <patternFill patternType="solid">
        <fgColor indexed="43"/>
        <bgColor indexed="64"/>
      </patternFill>
    </fill>
    <fill>
      <patternFill patternType="solid">
        <fgColor indexed="42"/>
        <bgColor indexed="64"/>
      </patternFill>
    </fill>
    <fill>
      <patternFill patternType="solid">
        <fgColor indexed="43"/>
        <bgColor indexed="64"/>
      </patternFill>
    </fill>
    <fill>
      <patternFill patternType="solid">
        <fgColor theme="0" tint="-0.1499900072813034"/>
        <bgColor indexed="64"/>
      </patternFill>
    </fill>
    <fill>
      <patternFill patternType="solid">
        <fgColor indexed="41"/>
        <bgColor indexed="64"/>
      </patternFill>
    </fill>
    <fill>
      <patternFill patternType="solid">
        <fgColor rgb="FF7030A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1" tint="0.49998000264167786"/>
      </left>
      <right style="hair">
        <color theme="1" tint="0.49998000264167786"/>
      </right>
      <top style="thin">
        <color theme="1" tint="0.49998000264167786"/>
      </top>
      <bottom style="thin">
        <color theme="1" tint="0.49998000264167786"/>
      </bottom>
    </border>
    <border>
      <left style="thin">
        <color theme="1" tint="0.49998000264167786"/>
      </left>
      <right/>
      <top/>
      <bottom/>
    </border>
    <border>
      <left style="thin">
        <color theme="1" tint="0.49998000264167786"/>
      </left>
      <right/>
      <top style="thin">
        <color theme="1" tint="0.49998000264167786"/>
      </top>
      <bottom/>
    </border>
    <border>
      <left/>
      <right/>
      <top style="thin">
        <color theme="1" tint="0.49998000264167786"/>
      </top>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style="thin">
        <color theme="1" tint="0.49998000264167786"/>
      </top>
      <bottom/>
    </border>
    <border>
      <left/>
      <right style="thin">
        <color theme="1" tint="0.49998000264167786"/>
      </right>
      <top/>
      <bottom/>
    </border>
    <border>
      <left/>
      <right style="thin">
        <color theme="1" tint="0.49998000264167786"/>
      </right>
      <top/>
      <bottom style="thin">
        <color theme="1" tint="0.49998000264167786"/>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bottom/>
    </border>
    <border>
      <left/>
      <right style="medium"/>
      <top/>
      <bottom/>
    </border>
    <border>
      <left style="medium"/>
      <right/>
      <top>
        <color indexed="63"/>
      </top>
      <bottom style="medium"/>
    </border>
    <border>
      <left>
        <color indexed="63"/>
      </left>
      <right>
        <color indexed="63"/>
      </right>
      <top>
        <color indexed="63"/>
      </top>
      <bottom style="medium"/>
    </border>
    <border>
      <left/>
      <right style="medium"/>
      <top>
        <color indexed="63"/>
      </top>
      <bottom style="medium"/>
    </border>
    <border>
      <left/>
      <right/>
      <top style="thin"/>
      <bottom style="thin"/>
    </border>
    <border>
      <left style="thin">
        <color indexed="63"/>
      </left>
      <right style="thin">
        <color indexed="63"/>
      </right>
      <top style="thin">
        <color indexed="8"/>
      </top>
      <bottom style="thin">
        <color indexed="8"/>
      </bottom>
    </border>
    <border>
      <left style="thin">
        <color indexed="63"/>
      </left>
      <right>
        <color indexed="63"/>
      </right>
      <top style="thin">
        <color indexed="63"/>
      </top>
      <bottom style="thin">
        <color indexed="63"/>
      </bottom>
    </border>
    <border>
      <left style="thin">
        <color indexed="8"/>
      </left>
      <right>
        <color indexed="63"/>
      </right>
      <top style="thin">
        <color indexed="8"/>
      </top>
      <bottom style="thin">
        <color indexed="8"/>
      </bottom>
    </border>
    <border>
      <left>
        <color indexed="63"/>
      </left>
      <right style="medium"/>
      <top style="thin"/>
      <bottom style="thin"/>
    </border>
    <border>
      <left style="medium"/>
      <right style="thin"/>
      <top style="thin">
        <color indexed="8"/>
      </top>
      <bottom style="thin">
        <color indexed="8"/>
      </bottom>
    </border>
    <border>
      <left style="medium"/>
      <right>
        <color indexed="63"/>
      </right>
      <top style="thin"/>
      <bottom style="thin"/>
    </border>
    <border>
      <left style="thin">
        <color indexed="63"/>
      </left>
      <right style="thin">
        <color indexed="63"/>
      </right>
      <top style="thin">
        <color indexed="63"/>
      </top>
      <bottom style="thin">
        <color indexed="63"/>
      </bottom>
    </border>
    <border>
      <left style="thin"/>
      <right style="medium"/>
      <top style="thin"/>
      <bottom style="thin"/>
    </border>
    <border>
      <left/>
      <right style="thin">
        <color indexed="23"/>
      </right>
      <top/>
      <bottom style="thin">
        <color indexed="23"/>
      </bottom>
    </border>
    <border>
      <left style="thin"/>
      <right style="thin"/>
      <top style="thin"/>
      <bottom style="medium"/>
    </border>
    <border>
      <left/>
      <right/>
      <top style="medium"/>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color indexed="63"/>
      </left>
      <right>
        <color indexed="63"/>
      </right>
      <top style="medium"/>
      <bottom style="thin">
        <color theme="1" tint="0.49998000264167786"/>
      </bottom>
    </border>
    <border>
      <left style="medium"/>
      <right style="thin"/>
      <top>
        <color indexed="63"/>
      </top>
      <bottom style="thin"/>
    </border>
    <border>
      <left style="thin"/>
      <right style="thin"/>
      <top>
        <color indexed="63"/>
      </top>
      <bottom style="thin"/>
    </border>
    <border>
      <left style="thin"/>
      <right style="medium"/>
      <top style="medium"/>
      <bottom style="thin"/>
    </border>
    <border>
      <left>
        <color indexed="63"/>
      </left>
      <right style="medium"/>
      <top>
        <color indexed="63"/>
      </top>
      <bottom style="thin"/>
    </border>
    <border>
      <left style="thin"/>
      <right style="medium"/>
      <top>
        <color indexed="63"/>
      </top>
      <bottom style="thin"/>
    </border>
    <border>
      <left style="hair">
        <color theme="1" tint="0.49998000264167786"/>
      </left>
      <right>
        <color indexed="63"/>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
      <left style="medium"/>
      <right/>
      <top style="medium"/>
      <bottom style="medium"/>
    </border>
    <border>
      <left/>
      <right style="medium"/>
      <top style="medium"/>
      <bottom style="mediu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right>
        <color indexed="63"/>
      </right>
      <top style="thin">
        <color theme="1" tint="0.49998000264167786"/>
      </top>
      <bottom style="thin">
        <color theme="1" tint="0.49998000264167786"/>
      </botto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medium"/>
      <top style="thin"/>
      <bottom style="medium"/>
    </border>
    <border>
      <left/>
      <right/>
      <top>
        <color indexed="63"/>
      </top>
      <bottom style="thin"/>
    </border>
    <border>
      <left/>
      <right/>
      <top style="thin"/>
      <bottom>
        <color indexed="63"/>
      </bottom>
    </border>
    <border>
      <left style="medium"/>
      <right style="thin"/>
      <top style="medium"/>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11" fillId="0" borderId="0">
      <alignment/>
      <protection/>
    </xf>
    <xf numFmtId="0" fontId="11"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260">
    <xf numFmtId="0" fontId="0" fillId="0" borderId="0" xfId="0" applyAlignment="1">
      <alignment/>
    </xf>
    <xf numFmtId="0" fontId="0" fillId="0" borderId="0" xfId="0" applyFont="1" applyAlignment="1">
      <alignment/>
    </xf>
    <xf numFmtId="0" fontId="57" fillId="0" borderId="0" xfId="55" applyFont="1" applyFill="1" applyAlignment="1" applyProtection="1">
      <alignment horizontal="left" vertical="center" wrapText="1"/>
      <protection/>
    </xf>
    <xf numFmtId="0" fontId="57" fillId="0" borderId="0" xfId="55" applyFont="1" applyAlignment="1" applyProtection="1">
      <alignment vertical="center" wrapText="1"/>
      <protection/>
    </xf>
    <xf numFmtId="0" fontId="57" fillId="0" borderId="0" xfId="55" applyFont="1" applyFill="1" applyAlignment="1" applyProtection="1">
      <alignment vertical="center" wrapText="1"/>
      <protection/>
    </xf>
    <xf numFmtId="0" fontId="58" fillId="0" borderId="0" xfId="57" applyFont="1" applyFill="1" applyBorder="1" applyAlignment="1" applyProtection="1">
      <alignment horizontal="right" vertical="center" wrapText="1"/>
      <protection/>
    </xf>
    <xf numFmtId="0" fontId="57" fillId="33" borderId="0" xfId="55" applyFont="1" applyFill="1" applyBorder="1" applyAlignment="1" applyProtection="1">
      <alignment vertical="center" wrapText="1"/>
      <protection/>
    </xf>
    <xf numFmtId="0" fontId="57" fillId="0" borderId="0" xfId="55" applyFont="1" applyBorder="1" applyAlignment="1" applyProtection="1">
      <alignment vertical="center" wrapText="1"/>
      <protection/>
    </xf>
    <xf numFmtId="0" fontId="57" fillId="33" borderId="0" xfId="57" applyFont="1" applyFill="1" applyBorder="1" applyAlignment="1" applyProtection="1">
      <alignment vertical="center" wrapText="1"/>
      <protection/>
    </xf>
    <xf numFmtId="0" fontId="58" fillId="33" borderId="0" xfId="57" applyFont="1" applyFill="1" applyBorder="1" applyAlignment="1" applyProtection="1">
      <alignment vertical="center" wrapText="1"/>
      <protection/>
    </xf>
    <xf numFmtId="0" fontId="3" fillId="0" borderId="0" xfId="55" applyFont="1" applyAlignment="1" applyProtection="1">
      <alignment vertical="center" wrapText="1"/>
      <protection/>
    </xf>
    <xf numFmtId="0" fontId="5" fillId="0" borderId="0" xfId="57" applyFont="1" applyFill="1" applyBorder="1" applyAlignment="1" applyProtection="1">
      <alignment vertical="center" wrapText="1"/>
      <protection/>
    </xf>
    <xf numFmtId="0" fontId="5" fillId="0" borderId="0" xfId="55" applyFont="1" applyAlignment="1" applyProtection="1">
      <alignment vertical="center" wrapText="1"/>
      <protection/>
    </xf>
    <xf numFmtId="0" fontId="3" fillId="34" borderId="0" xfId="55" applyFont="1" applyFill="1" applyAlignment="1" applyProtection="1">
      <alignment vertical="center" wrapText="1"/>
      <protection/>
    </xf>
    <xf numFmtId="0" fontId="6" fillId="34" borderId="0" xfId="57" applyFont="1" applyFill="1" applyBorder="1" applyAlignment="1" applyProtection="1">
      <alignment horizontal="center" vertical="center" wrapText="1"/>
      <protection/>
    </xf>
    <xf numFmtId="0" fontId="5" fillId="34" borderId="0" xfId="57" applyFont="1" applyFill="1" applyBorder="1" applyAlignment="1" applyProtection="1">
      <alignment vertical="center" wrapText="1"/>
      <protection/>
    </xf>
    <xf numFmtId="0" fontId="5" fillId="34" borderId="0" xfId="55" applyFont="1" applyFill="1" applyAlignment="1" applyProtection="1">
      <alignment vertical="center" wrapText="1"/>
      <protection/>
    </xf>
    <xf numFmtId="0" fontId="5" fillId="33" borderId="0" xfId="57" applyFont="1" applyFill="1" applyBorder="1" applyAlignment="1" applyProtection="1">
      <alignment horizontal="center" vertical="center" wrapText="1"/>
      <protection/>
    </xf>
    <xf numFmtId="0" fontId="6" fillId="33" borderId="0" xfId="57" applyFont="1" applyFill="1" applyBorder="1" applyAlignment="1" applyProtection="1">
      <alignment vertical="center" wrapText="1"/>
      <protection/>
    </xf>
    <xf numFmtId="0" fontId="5" fillId="33" borderId="10" xfId="57" applyFont="1" applyFill="1" applyBorder="1" applyAlignment="1" applyProtection="1">
      <alignment vertical="center" wrapText="1"/>
      <protection/>
    </xf>
    <xf numFmtId="49" fontId="6" fillId="33" borderId="0" xfId="61" applyNumberFormat="1"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0" borderId="0" xfId="55" applyFont="1" applyFill="1" applyBorder="1" applyAlignment="1" applyProtection="1">
      <alignment vertical="center" wrapText="1"/>
      <protection/>
    </xf>
    <xf numFmtId="49" fontId="3" fillId="0" borderId="0" xfId="53" applyNumberFormat="1" applyFont="1" applyAlignment="1" applyProtection="1">
      <alignment horizontal="center" vertical="center" wrapText="1"/>
      <protection/>
    </xf>
    <xf numFmtId="0" fontId="6" fillId="33" borderId="0" xfId="61" applyNumberFormat="1" applyFont="1" applyFill="1" applyBorder="1" applyAlignment="1" applyProtection="1">
      <alignment horizontal="center" vertical="center" wrapText="1"/>
      <protection/>
    </xf>
    <xf numFmtId="0" fontId="5" fillId="33" borderId="0" xfId="57" applyNumberFormat="1" applyFont="1" applyFill="1" applyBorder="1" applyAlignment="1" applyProtection="1">
      <alignment vertical="center" wrapText="1"/>
      <protection/>
    </xf>
    <xf numFmtId="49" fontId="59" fillId="0" borderId="0" xfId="53" applyNumberFormat="1" applyFont="1" applyAlignment="1" applyProtection="1">
      <alignment vertical="top"/>
      <protection/>
    </xf>
    <xf numFmtId="0" fontId="5" fillId="0" borderId="0" xfId="57" applyFont="1" applyFill="1" applyBorder="1" applyAlignment="1" applyProtection="1">
      <alignment horizontal="center" vertical="center" wrapText="1"/>
      <protection/>
    </xf>
    <xf numFmtId="49" fontId="5" fillId="0" borderId="0" xfId="61" applyNumberFormat="1" applyFont="1" applyFill="1" applyBorder="1" applyAlignment="1" applyProtection="1">
      <alignment horizontal="center" vertical="center" wrapText="1"/>
      <protection/>
    </xf>
    <xf numFmtId="0" fontId="5" fillId="0" borderId="0" xfId="55" applyFont="1" applyFill="1" applyAlignment="1" applyProtection="1">
      <alignment horizontal="center" vertical="center" wrapText="1"/>
      <protection/>
    </xf>
    <xf numFmtId="0" fontId="5" fillId="0" borderId="0" xfId="55" applyFont="1" applyFill="1" applyAlignment="1" applyProtection="1">
      <alignment vertical="center" wrapText="1"/>
      <protection/>
    </xf>
    <xf numFmtId="0" fontId="5" fillId="0" borderId="0" xfId="55" applyFont="1" applyAlignment="1" applyProtection="1">
      <alignment horizontal="center" vertical="center" wrapText="1"/>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5" fillId="0" borderId="0" xfId="56" applyNumberFormat="1" applyFont="1" applyProtection="1">
      <alignment vertical="top"/>
      <protection/>
    </xf>
    <xf numFmtId="0" fontId="9" fillId="0" borderId="0" xfId="62" applyFont="1" applyBorder="1" applyAlignment="1" applyProtection="1">
      <alignment horizontal="center" vertical="center" wrapText="1"/>
      <protection/>
    </xf>
    <xf numFmtId="0" fontId="0" fillId="11" borderId="0" xfId="0" applyFont="1" applyFill="1" applyAlignment="1">
      <alignment/>
    </xf>
    <xf numFmtId="0" fontId="5" fillId="0" borderId="0" xfId="55" applyFont="1" applyFill="1" applyAlignment="1" applyProtection="1">
      <alignment horizontal="left" vertical="center" wrapText="1"/>
      <protection/>
    </xf>
    <xf numFmtId="0" fontId="0" fillId="0" borderId="0" xfId="0" applyAlignment="1">
      <alignment horizontal="right"/>
    </xf>
    <xf numFmtId="0" fontId="0" fillId="2" borderId="0" xfId="0" applyFill="1" applyAlignment="1">
      <alignment/>
    </xf>
    <xf numFmtId="0" fontId="60" fillId="2" borderId="0" xfId="0" applyFont="1" applyFill="1" applyAlignment="1">
      <alignment/>
    </xf>
    <xf numFmtId="0" fontId="57" fillId="2" borderId="0" xfId="55" applyNumberFormat="1" applyFont="1" applyFill="1" applyAlignment="1" applyProtection="1">
      <alignment vertical="center" wrapText="1"/>
      <protection/>
    </xf>
    <xf numFmtId="0" fontId="57" fillId="2" borderId="0" xfId="55" applyFont="1" applyFill="1" applyAlignment="1" applyProtection="1">
      <alignment horizontal="left" vertical="center" wrapText="1"/>
      <protection/>
    </xf>
    <xf numFmtId="0" fontId="57" fillId="2" borderId="0" xfId="55" applyFont="1" applyFill="1" applyAlignment="1" applyProtection="1">
      <alignment vertical="center" wrapText="1"/>
      <protection/>
    </xf>
    <xf numFmtId="0" fontId="57" fillId="2" borderId="0" xfId="55" applyFont="1" applyFill="1" applyBorder="1" applyAlignment="1" applyProtection="1">
      <alignment vertical="center" wrapText="1"/>
      <protection/>
    </xf>
    <xf numFmtId="49" fontId="57" fillId="2" borderId="0" xfId="61" applyNumberFormat="1" applyFont="1" applyFill="1" applyBorder="1" applyAlignment="1" applyProtection="1">
      <alignment horizontal="left" vertical="center" wrapText="1"/>
      <protection/>
    </xf>
    <xf numFmtId="0" fontId="57" fillId="2" borderId="0" xfId="55" applyFont="1" applyFill="1" applyAlignment="1" applyProtection="1">
      <alignment horizontal="center" vertical="center" wrapText="1"/>
      <protection/>
    </xf>
    <xf numFmtId="0" fontId="6" fillId="35" borderId="10" xfId="61" applyNumberFormat="1" applyFont="1" applyFill="1" applyBorder="1" applyAlignment="1" applyProtection="1">
      <alignment horizontal="center" vertical="center" wrapText="1"/>
      <protection/>
    </xf>
    <xf numFmtId="0" fontId="6" fillId="35" borderId="10" xfId="57" applyFont="1" applyFill="1" applyBorder="1" applyAlignment="1" applyProtection="1">
      <alignment horizontal="center" vertical="center" wrapText="1"/>
      <protection/>
    </xf>
    <xf numFmtId="0" fontId="5" fillId="35" borderId="10" xfId="57" applyFont="1" applyFill="1" applyBorder="1" applyAlignment="1" applyProtection="1">
      <alignment horizontal="right" vertical="center" wrapText="1" indent="1"/>
      <protection/>
    </xf>
    <xf numFmtId="49" fontId="5" fillId="35" borderId="10" xfId="61" applyNumberFormat="1" applyFont="1" applyFill="1" applyBorder="1" applyAlignment="1" applyProtection="1">
      <alignment horizontal="right" vertical="center" wrapText="1" indent="1"/>
      <protection/>
    </xf>
    <xf numFmtId="0" fontId="0" fillId="0" borderId="0" xfId="0" applyBorder="1" applyAlignment="1">
      <alignment/>
    </xf>
    <xf numFmtId="0" fontId="0" fillId="2" borderId="0" xfId="0" applyFill="1" applyBorder="1" applyAlignment="1">
      <alignment/>
    </xf>
    <xf numFmtId="0" fontId="61" fillId="0" borderId="0" xfId="62" applyFont="1" applyBorder="1" applyAlignment="1" applyProtection="1">
      <alignment horizontal="center" vertical="center" wrapText="1"/>
      <protection/>
    </xf>
    <xf numFmtId="0" fontId="46" fillId="0" borderId="19" xfId="0" applyFont="1" applyBorder="1" applyAlignment="1">
      <alignment horizontal="center"/>
    </xf>
    <xf numFmtId="0" fontId="46" fillId="0" borderId="20" xfId="0" applyFont="1" applyBorder="1" applyAlignment="1">
      <alignment horizontal="center"/>
    </xf>
    <xf numFmtId="0" fontId="46" fillId="0" borderId="21" xfId="0" applyFont="1" applyBorder="1" applyAlignment="1">
      <alignment horizontal="center"/>
    </xf>
    <xf numFmtId="0" fontId="5" fillId="0" borderId="22" xfId="62" applyFont="1" applyBorder="1" applyAlignment="1" applyProtection="1">
      <alignment horizontal="center" vertical="center" wrapText="1"/>
      <protection/>
    </xf>
    <xf numFmtId="0" fontId="5" fillId="0" borderId="22" xfId="62" applyFont="1" applyBorder="1" applyAlignment="1" applyProtection="1">
      <alignment horizontal="left" wrapText="1"/>
      <protection/>
    </xf>
    <xf numFmtId="0" fontId="42" fillId="0" borderId="22" xfId="42" applyBorder="1" applyAlignment="1" applyProtection="1">
      <alignment horizontal="center" vertical="center" wrapText="1"/>
      <protection/>
    </xf>
    <xf numFmtId="0" fontId="0" fillId="36" borderId="0" xfId="0" applyFont="1" applyFill="1" applyAlignment="1">
      <alignment/>
    </xf>
    <xf numFmtId="0" fontId="0" fillId="0" borderId="0" xfId="0" applyAlignment="1">
      <alignment horizontal="left"/>
    </xf>
    <xf numFmtId="0" fontId="0" fillId="0" borderId="0" xfId="0" applyFont="1" applyAlignment="1">
      <alignment horizontal="left"/>
    </xf>
    <xf numFmtId="0" fontId="59" fillId="0" borderId="0" xfId="53" applyNumberFormat="1" applyFont="1" applyAlignment="1" applyProtection="1">
      <alignment vertical="top"/>
      <protection/>
    </xf>
    <xf numFmtId="14" fontId="5" fillId="0" borderId="0" xfId="57" applyNumberFormat="1" applyFont="1" applyFill="1" applyBorder="1" applyAlignment="1" applyProtection="1">
      <alignment vertical="center" wrapText="1"/>
      <protection/>
    </xf>
    <xf numFmtId="0" fontId="62" fillId="0" borderId="0" xfId="0" applyFont="1" applyAlignment="1">
      <alignment/>
    </xf>
    <xf numFmtId="0" fontId="42" fillId="0" borderId="0" xfId="42" applyAlignment="1" applyProtection="1">
      <alignment/>
      <protection/>
    </xf>
    <xf numFmtId="0" fontId="0" fillId="0" borderId="0" xfId="0" applyAlignment="1">
      <alignment horizontal="right"/>
    </xf>
    <xf numFmtId="0" fontId="5" fillId="33" borderId="23" xfId="57" applyFont="1" applyFill="1" applyBorder="1" applyAlignment="1" applyProtection="1">
      <alignment vertical="center" wrapText="1"/>
      <protection/>
    </xf>
    <xf numFmtId="0" fontId="5" fillId="33" borderId="24" xfId="57" applyFont="1" applyFill="1" applyBorder="1" applyAlignment="1" applyProtection="1">
      <alignment vertical="center" wrapText="1"/>
      <protection/>
    </xf>
    <xf numFmtId="0" fontId="5" fillId="33" borderId="24" xfId="57" applyFont="1" applyFill="1" applyBorder="1" applyAlignment="1" applyProtection="1">
      <alignment horizontal="center" vertical="center" wrapText="1"/>
      <protection/>
    </xf>
    <xf numFmtId="0" fontId="6" fillId="33" borderId="25" xfId="57" applyFont="1" applyFill="1" applyBorder="1" applyAlignment="1" applyProtection="1">
      <alignment vertical="center" wrapText="1"/>
      <protection/>
    </xf>
    <xf numFmtId="0" fontId="5" fillId="33" borderId="26" xfId="57" applyFont="1" applyFill="1" applyBorder="1" applyAlignment="1" applyProtection="1">
      <alignment vertical="center" wrapText="1"/>
      <protection/>
    </xf>
    <xf numFmtId="0" fontId="6" fillId="33" borderId="27" xfId="57" applyFont="1" applyFill="1" applyBorder="1" applyAlignment="1" applyProtection="1">
      <alignment vertical="center" wrapText="1"/>
      <protection/>
    </xf>
    <xf numFmtId="0" fontId="8" fillId="33" borderId="26" xfId="61" applyNumberFormat="1" applyFont="1" applyFill="1" applyBorder="1" applyAlignment="1" applyProtection="1">
      <alignment horizontal="center" vertical="center" wrapText="1"/>
      <protection/>
    </xf>
    <xf numFmtId="14" fontId="5" fillId="33" borderId="27" xfId="61" applyNumberFormat="1" applyFont="1" applyFill="1" applyBorder="1" applyAlignment="1" applyProtection="1">
      <alignment horizontal="center" vertical="center" wrapText="1"/>
      <protection/>
    </xf>
    <xf numFmtId="0" fontId="5" fillId="33" borderId="27" xfId="55" applyFont="1" applyFill="1" applyBorder="1" applyAlignment="1" applyProtection="1">
      <alignment horizontal="center" vertical="center" wrapText="1"/>
      <protection/>
    </xf>
    <xf numFmtId="0" fontId="5" fillId="33" borderId="27" xfId="57" applyFont="1" applyFill="1" applyBorder="1" applyAlignment="1" applyProtection="1">
      <alignment horizontal="center" vertical="center" wrapText="1"/>
      <protection/>
    </xf>
    <xf numFmtId="49" fontId="5" fillId="33" borderId="26" xfId="61" applyNumberFormat="1" applyFont="1" applyFill="1" applyBorder="1" applyAlignment="1" applyProtection="1">
      <alignment horizontal="center" vertical="center" wrapText="1"/>
      <protection/>
    </xf>
    <xf numFmtId="0" fontId="5" fillId="33" borderId="28" xfId="57" applyFont="1" applyFill="1" applyBorder="1" applyAlignment="1" applyProtection="1">
      <alignment vertical="center" wrapText="1"/>
      <protection/>
    </xf>
    <xf numFmtId="0" fontId="5" fillId="33" borderId="29" xfId="57" applyFont="1" applyFill="1" applyBorder="1" applyAlignment="1" applyProtection="1">
      <alignment vertical="center" wrapText="1"/>
      <protection/>
    </xf>
    <xf numFmtId="0" fontId="5" fillId="33" borderId="29" xfId="57" applyFont="1" applyFill="1" applyBorder="1" applyAlignment="1" applyProtection="1">
      <alignment horizontal="center" vertical="center" wrapText="1"/>
      <protection/>
    </xf>
    <xf numFmtId="0" fontId="5" fillId="33" borderId="30" xfId="57" applyFont="1" applyFill="1" applyBorder="1" applyAlignment="1" applyProtection="1">
      <alignment horizontal="center" vertical="center" wrapText="1"/>
      <protection/>
    </xf>
    <xf numFmtId="0" fontId="0" fillId="36" borderId="0" xfId="0" applyFill="1" applyAlignment="1">
      <alignment/>
    </xf>
    <xf numFmtId="0" fontId="63" fillId="2" borderId="0" xfId="0" applyFont="1" applyFill="1" applyAlignment="1">
      <alignment horizontal="center" vertical="center"/>
    </xf>
    <xf numFmtId="0" fontId="63" fillId="0" borderId="0" xfId="0" applyFont="1" applyAlignment="1">
      <alignment horizontal="center" vertical="center"/>
    </xf>
    <xf numFmtId="0" fontId="0" fillId="35" borderId="26" xfId="54" applyNumberFormat="1" applyFont="1" applyFill="1" applyBorder="1" applyAlignment="1" applyProtection="1">
      <alignment horizontal="left" vertical="center" wrapText="1"/>
      <protection locked="0"/>
    </xf>
    <xf numFmtId="0" fontId="5" fillId="35" borderId="0" xfId="54" applyNumberFormat="1" applyFont="1" applyFill="1" applyBorder="1" applyAlignment="1" applyProtection="1">
      <alignment horizontal="left" vertical="center" wrapText="1"/>
      <protection locked="0"/>
    </xf>
    <xf numFmtId="0" fontId="5" fillId="35" borderId="27" xfId="54" applyNumberFormat="1" applyFont="1" applyFill="1" applyBorder="1" applyAlignment="1" applyProtection="1">
      <alignment horizontal="left" vertical="center" wrapText="1"/>
      <protection locked="0"/>
    </xf>
    <xf numFmtId="2" fontId="64" fillId="37" borderId="31" xfId="42" applyNumberFormat="1" applyFont="1" applyFill="1" applyBorder="1" applyAlignment="1" applyProtection="1">
      <alignment horizontal="left" vertical="center" indent="1"/>
      <protection/>
    </xf>
    <xf numFmtId="2" fontId="10" fillId="37" borderId="31" xfId="42" applyNumberFormat="1" applyFont="1" applyFill="1" applyBorder="1" applyAlignment="1" applyProtection="1">
      <alignment horizontal="center" vertical="center"/>
      <protection/>
    </xf>
    <xf numFmtId="4" fontId="5" fillId="38" borderId="32" xfId="54" applyNumberFormat="1" applyFont="1" applyFill="1" applyBorder="1" applyAlignment="1" applyProtection="1">
      <alignment horizontal="left" vertical="center"/>
      <protection locked="0"/>
    </xf>
    <xf numFmtId="49" fontId="0" fillId="0" borderId="22" xfId="60" applyNumberFormat="1" applyFont="1" applyFill="1" applyBorder="1" applyAlignment="1" applyProtection="1">
      <alignment horizontal="left" vertical="center" wrapText="1" indent="3"/>
      <protection/>
    </xf>
    <xf numFmtId="0" fontId="5" fillId="0" borderId="33" xfId="54" applyFont="1" applyFill="1" applyBorder="1" applyAlignment="1" applyProtection="1">
      <alignment horizontal="center" vertical="center"/>
      <protection/>
    </xf>
    <xf numFmtId="0" fontId="6" fillId="0" borderId="34" xfId="63" applyFont="1" applyBorder="1" applyAlignment="1" applyProtection="1">
      <alignment horizontal="center" vertical="center" wrapText="1"/>
      <protection/>
    </xf>
    <xf numFmtId="2" fontId="10" fillId="37" borderId="35" xfId="42" applyNumberFormat="1" applyFont="1" applyFill="1" applyBorder="1" applyAlignment="1" applyProtection="1">
      <alignment horizontal="center" vertical="center"/>
      <protection/>
    </xf>
    <xf numFmtId="0" fontId="6" fillId="0" borderId="36" xfId="60" applyNumberFormat="1" applyFont="1" applyFill="1" applyBorder="1" applyAlignment="1" applyProtection="1">
      <alignment horizontal="left" vertical="center" wrapText="1"/>
      <protection/>
    </xf>
    <xf numFmtId="49" fontId="10" fillId="37" borderId="37" xfId="42" applyNumberFormat="1" applyFont="1" applyFill="1" applyBorder="1" applyAlignment="1" applyProtection="1">
      <alignment horizontal="left" vertical="center"/>
      <protection/>
    </xf>
    <xf numFmtId="49" fontId="6" fillId="0" borderId="36" xfId="60" applyNumberFormat="1" applyFont="1" applyFill="1" applyBorder="1" applyAlignment="1" applyProtection="1">
      <alignment horizontal="left" vertical="center" wrapText="1"/>
      <protection/>
    </xf>
    <xf numFmtId="49" fontId="5" fillId="0" borderId="38" xfId="60" applyNumberFormat="1" applyFont="1" applyFill="1" applyBorder="1" applyAlignment="1" applyProtection="1">
      <alignment horizontal="left" vertical="center" wrapText="1" indent="3"/>
      <protection/>
    </xf>
    <xf numFmtId="0" fontId="64" fillId="0" borderId="0" xfId="42" applyFont="1" applyAlignment="1" applyProtection="1">
      <alignment wrapText="1"/>
      <protection/>
    </xf>
    <xf numFmtId="0" fontId="0" fillId="0" borderId="29" xfId="0" applyBorder="1" applyAlignment="1">
      <alignment horizontal="right"/>
    </xf>
    <xf numFmtId="4" fontId="5" fillId="39" borderId="22" xfId="62" applyNumberFormat="1" applyFont="1" applyFill="1" applyBorder="1" applyAlignment="1" applyProtection="1">
      <alignment horizontal="right" vertical="center" wrapText="1"/>
      <protection/>
    </xf>
    <xf numFmtId="4" fontId="5" fillId="39" borderId="39" xfId="62" applyNumberFormat="1" applyFont="1" applyFill="1" applyBorder="1" applyAlignment="1" applyProtection="1">
      <alignment horizontal="right" vertical="center" wrapText="1"/>
      <protection/>
    </xf>
    <xf numFmtId="4" fontId="0" fillId="40" borderId="22" xfId="0" applyNumberFormat="1" applyFont="1" applyFill="1" applyBorder="1" applyAlignment="1" applyProtection="1">
      <alignment horizontal="right" vertical="center" wrapText="1"/>
      <protection locked="0"/>
    </xf>
    <xf numFmtId="0" fontId="0" fillId="0" borderId="0" xfId="0" applyFill="1" applyAlignment="1">
      <alignment/>
    </xf>
    <xf numFmtId="0" fontId="0" fillId="0" borderId="40" xfId="0" applyBorder="1" applyAlignment="1">
      <alignment/>
    </xf>
    <xf numFmtId="0" fontId="0" fillId="41" borderId="0" xfId="0" applyFont="1" applyFill="1" applyAlignment="1">
      <alignment/>
    </xf>
    <xf numFmtId="4" fontId="0" fillId="40" borderId="22" xfId="0" applyNumberFormat="1" applyFont="1" applyFill="1" applyBorder="1" applyAlignment="1" applyProtection="1">
      <alignment horizontal="right" vertical="center" wrapText="1"/>
      <protection/>
    </xf>
    <xf numFmtId="49" fontId="5" fillId="0" borderId="0" xfId="56" applyNumberFormat="1" applyFont="1" applyAlignment="1" applyProtection="1">
      <alignment vertical="top" wrapText="1"/>
      <protection/>
    </xf>
    <xf numFmtId="0" fontId="0" fillId="11" borderId="0" xfId="0" applyFill="1" applyAlignment="1">
      <alignment/>
    </xf>
    <xf numFmtId="0" fontId="6" fillId="0" borderId="41" xfId="0" applyNumberFormat="1" applyFont="1" applyFill="1" applyBorder="1" applyAlignment="1" applyProtection="1">
      <alignment horizontal="center" vertical="center" wrapText="1"/>
      <protection/>
    </xf>
    <xf numFmtId="0" fontId="9" fillId="0" borderId="42" xfId="62" applyFont="1" applyBorder="1" applyAlignment="1" applyProtection="1">
      <alignment horizontal="center" vertical="center" wrapText="1"/>
      <protection/>
    </xf>
    <xf numFmtId="0" fontId="0" fillId="0" borderId="0" xfId="0" applyFill="1" applyBorder="1" applyAlignment="1">
      <alignment/>
    </xf>
    <xf numFmtId="0" fontId="6" fillId="0" borderId="22" xfId="0" applyNumberFormat="1" applyFont="1" applyBorder="1" applyAlignment="1" applyProtection="1">
      <alignment vertical="center" wrapText="1"/>
      <protection/>
    </xf>
    <xf numFmtId="0" fontId="5" fillId="0" borderId="22" xfId="0" applyNumberFormat="1" applyFont="1" applyBorder="1" applyAlignment="1" applyProtection="1">
      <alignment vertical="center" wrapText="1"/>
      <protection/>
    </xf>
    <xf numFmtId="4" fontId="0" fillId="39" borderId="22" xfId="0" applyNumberFormat="1" applyFont="1" applyFill="1" applyBorder="1" applyAlignment="1" applyProtection="1">
      <alignment horizontal="center" vertical="center" wrapText="1"/>
      <protection/>
    </xf>
    <xf numFmtId="0" fontId="5" fillId="0" borderId="22" xfId="0" applyNumberFormat="1" applyFont="1" applyBorder="1" applyAlignment="1" applyProtection="1">
      <alignment horizontal="center" vertical="center" wrapText="1"/>
      <protection/>
    </xf>
    <xf numFmtId="0" fontId="5" fillId="0" borderId="39" xfId="0" applyNumberFormat="1" applyFont="1" applyBorder="1" applyAlignment="1" applyProtection="1">
      <alignment vertical="center"/>
      <protection/>
    </xf>
    <xf numFmtId="0" fontId="0" fillId="0" borderId="22" xfId="0" applyNumberFormat="1" applyBorder="1" applyAlignment="1" applyProtection="1">
      <alignment horizontal="left" vertical="center" wrapText="1" indent="1"/>
      <protection/>
    </xf>
    <xf numFmtId="2" fontId="0" fillId="40" borderId="22" xfId="0" applyNumberFormat="1" applyFont="1" applyFill="1" applyBorder="1" applyAlignment="1" applyProtection="1">
      <alignment horizontal="center" vertical="center" wrapText="1"/>
      <protection locked="0"/>
    </xf>
    <xf numFmtId="0" fontId="0" fillId="0" borderId="43" xfId="0" applyNumberFormat="1" applyBorder="1" applyAlignment="1" applyProtection="1">
      <alignment horizontal="left" vertical="center" wrapText="1" indent="1"/>
      <protection/>
    </xf>
    <xf numFmtId="0" fontId="5" fillId="0" borderId="43" xfId="0" applyNumberFormat="1" applyFont="1" applyBorder="1" applyAlignment="1" applyProtection="1">
      <alignment vertical="center" wrapText="1"/>
      <protection/>
    </xf>
    <xf numFmtId="0" fontId="5" fillId="0" borderId="44" xfId="0" applyNumberFormat="1" applyFont="1" applyBorder="1" applyAlignment="1" applyProtection="1">
      <alignment horizontal="center" vertical="center" wrapText="1"/>
      <protection/>
    </xf>
    <xf numFmtId="0" fontId="5" fillId="0" borderId="45" xfId="0" applyNumberFormat="1" applyFont="1" applyBorder="1" applyAlignment="1" applyProtection="1">
      <alignment horizontal="center" vertical="center" wrapText="1"/>
      <protection/>
    </xf>
    <xf numFmtId="2" fontId="0" fillId="40" borderId="43" xfId="0" applyNumberFormat="1" applyFont="1" applyFill="1" applyBorder="1" applyAlignment="1" applyProtection="1">
      <alignment horizontal="center" vertical="center" wrapText="1"/>
      <protection locked="0"/>
    </xf>
    <xf numFmtId="0" fontId="5" fillId="0" borderId="43" xfId="0" applyNumberFormat="1" applyFont="1" applyBorder="1" applyAlignment="1" applyProtection="1">
      <alignment horizontal="center" vertical="center" wrapText="1"/>
      <protection/>
    </xf>
    <xf numFmtId="0" fontId="5" fillId="0" borderId="46" xfId="0" applyNumberFormat="1" applyFont="1" applyBorder="1" applyAlignment="1" applyProtection="1">
      <alignment vertical="center"/>
      <protection/>
    </xf>
    <xf numFmtId="49" fontId="5" fillId="0" borderId="47" xfId="0" applyNumberFormat="1" applyFont="1" applyBorder="1" applyAlignment="1" applyProtection="1">
      <alignment horizontal="center" vertical="center" wrapText="1"/>
      <protection/>
    </xf>
    <xf numFmtId="49" fontId="5" fillId="0" borderId="48" xfId="0" applyNumberFormat="1" applyFont="1" applyBorder="1" applyAlignment="1" applyProtection="1">
      <alignment horizontal="center" vertical="center" wrapText="1"/>
      <protection/>
    </xf>
    <xf numFmtId="2" fontId="10" fillId="37" borderId="37" xfId="42" applyNumberFormat="1" applyFont="1" applyFill="1" applyBorder="1" applyAlignment="1" applyProtection="1">
      <alignment horizontal="center" vertical="center"/>
      <protection/>
    </xf>
    <xf numFmtId="2" fontId="64" fillId="37" borderId="31" xfId="42" applyNumberFormat="1" applyFont="1" applyFill="1" applyBorder="1" applyAlignment="1" applyProtection="1">
      <alignment horizontal="center" vertical="center"/>
      <protection/>
    </xf>
    <xf numFmtId="0" fontId="0" fillId="0" borderId="49" xfId="0" applyBorder="1" applyAlignment="1">
      <alignment/>
    </xf>
    <xf numFmtId="0" fontId="5" fillId="33" borderId="50" xfId="59" applyNumberFormat="1" applyFont="1" applyFill="1" applyBorder="1" applyAlignment="1" applyProtection="1">
      <alignment horizontal="center" vertical="center"/>
      <protection/>
    </xf>
    <xf numFmtId="49" fontId="0" fillId="42" borderId="51" xfId="0" applyNumberFormat="1" applyFill="1" applyBorder="1" applyAlignment="1" applyProtection="1">
      <alignment horizontal="left" vertical="center" wrapText="1"/>
      <protection locked="0"/>
    </xf>
    <xf numFmtId="49" fontId="0" fillId="40" borderId="51" xfId="0" applyNumberFormat="1" applyFont="1" applyFill="1" applyBorder="1" applyAlignment="1" applyProtection="1">
      <alignment horizontal="center" vertical="center" wrapText="1"/>
      <protection locked="0"/>
    </xf>
    <xf numFmtId="49" fontId="0" fillId="39" borderId="51" xfId="0" applyNumberFormat="1" applyFill="1" applyBorder="1" applyAlignment="1" applyProtection="1">
      <alignment horizontal="center" vertical="center" wrapText="1"/>
      <protection/>
    </xf>
    <xf numFmtId="2" fontId="0" fillId="40" borderId="51" xfId="0" applyNumberFormat="1" applyFont="1" applyFill="1" applyBorder="1" applyAlignment="1" applyProtection="1">
      <alignment horizontal="center" vertical="center" wrapText="1"/>
      <protection locked="0"/>
    </xf>
    <xf numFmtId="0" fontId="64" fillId="0" borderId="51" xfId="42" applyNumberFormat="1" applyFont="1" applyFill="1" applyBorder="1" applyAlignment="1" applyProtection="1">
      <alignment horizontal="center" vertical="center" wrapText="1"/>
      <protection/>
    </xf>
    <xf numFmtId="0" fontId="42" fillId="0" borderId="22" xfId="42" applyBorder="1" applyAlignment="1" applyProtection="1" quotePrefix="1">
      <alignment horizontal="center" vertical="center" wrapText="1"/>
      <protection/>
    </xf>
    <xf numFmtId="0" fontId="0" fillId="43" borderId="0" xfId="0" applyFill="1" applyAlignment="1">
      <alignment/>
    </xf>
    <xf numFmtId="0" fontId="0" fillId="43" borderId="0" xfId="0" applyFill="1" applyAlignment="1">
      <alignment wrapText="1"/>
    </xf>
    <xf numFmtId="0" fontId="0" fillId="43" borderId="0" xfId="0" applyFont="1" applyFill="1" applyAlignment="1">
      <alignment/>
    </xf>
    <xf numFmtId="0" fontId="38" fillId="2" borderId="0" xfId="55" applyFont="1" applyFill="1" applyAlignment="1" applyProtection="1">
      <alignment vertical="center" wrapText="1"/>
      <protection/>
    </xf>
    <xf numFmtId="0" fontId="38" fillId="0" borderId="0" xfId="55" applyFont="1" applyAlignment="1" applyProtection="1">
      <alignment vertical="center" wrapText="1"/>
      <protection/>
    </xf>
    <xf numFmtId="0" fontId="38" fillId="34" borderId="0" xfId="55" applyFont="1" applyFill="1" applyAlignment="1" applyProtection="1">
      <alignment vertical="center" wrapText="1"/>
      <protection/>
    </xf>
    <xf numFmtId="0" fontId="0" fillId="0" borderId="0" xfId="0" applyFill="1" applyAlignment="1" applyProtection="1">
      <alignment/>
      <protection locked="0"/>
    </xf>
    <xf numFmtId="0" fontId="5" fillId="33" borderId="0" xfId="58" applyFont="1" applyFill="1" applyBorder="1" applyAlignment="1" applyProtection="1">
      <alignment vertical="center"/>
      <protection locked="0"/>
    </xf>
    <xf numFmtId="0" fontId="13" fillId="0" borderId="41" xfId="0" applyNumberFormat="1" applyFont="1" applyFill="1" applyBorder="1" applyAlignment="1" applyProtection="1">
      <alignment horizontal="center" vertical="center" wrapText="1"/>
      <protection/>
    </xf>
    <xf numFmtId="0" fontId="0" fillId="42" borderId="51" xfId="0" applyNumberFormat="1" applyFill="1" applyBorder="1" applyAlignment="1" applyProtection="1">
      <alignment horizontal="center" vertical="center" wrapText="1"/>
      <protection locked="0"/>
    </xf>
    <xf numFmtId="0" fontId="0" fillId="40" borderId="51" xfId="0" applyNumberFormat="1" applyFont="1" applyFill="1" applyBorder="1" applyAlignment="1" applyProtection="1">
      <alignment horizontal="center" vertical="center" wrapText="1"/>
      <protection locked="0"/>
    </xf>
    <xf numFmtId="0" fontId="0" fillId="40" borderId="52" xfId="0" applyNumberFormat="1" applyFont="1" applyFill="1" applyBorder="1" applyAlignment="1" applyProtection="1">
      <alignment horizontal="center" vertical="center" wrapText="1"/>
      <protection locked="0"/>
    </xf>
    <xf numFmtId="0" fontId="5" fillId="0" borderId="0" xfId="58" applyFont="1" applyFill="1" applyBorder="1" applyAlignment="1" applyProtection="1">
      <alignment horizontal="right" vertical="center" wrapText="1"/>
      <protection locked="0"/>
    </xf>
    <xf numFmtId="0" fontId="5" fillId="33" borderId="0" xfId="58" applyFont="1" applyFill="1" applyBorder="1" applyAlignment="1" applyProtection="1">
      <alignment horizontal="center" vertical="center"/>
      <protection locked="0"/>
    </xf>
    <xf numFmtId="0" fontId="0" fillId="0" borderId="0" xfId="58" applyNumberFormat="1" applyFont="1" applyFill="1" applyBorder="1" applyAlignment="1" applyProtection="1">
      <alignment horizontal="left" vertical="center"/>
      <protection locked="0"/>
    </xf>
    <xf numFmtId="0" fontId="5" fillId="0" borderId="0" xfId="58" applyFont="1" applyFill="1" applyBorder="1" applyAlignment="1" applyProtection="1">
      <alignment horizontal="right" vertical="center"/>
      <protection locked="0"/>
    </xf>
    <xf numFmtId="0" fontId="60" fillId="2" borderId="0" xfId="0" applyFont="1" applyFill="1" applyAlignment="1">
      <alignment horizontal="left" vertical="top"/>
    </xf>
    <xf numFmtId="0" fontId="60" fillId="2" borderId="0" xfId="0" applyFont="1" applyFill="1" applyAlignment="1">
      <alignment horizontal="left" vertical="top" wrapText="1"/>
    </xf>
    <xf numFmtId="2" fontId="42" fillId="37" borderId="31" xfId="42" applyNumberFormat="1" applyFill="1" applyBorder="1" applyAlignment="1" applyProtection="1">
      <alignment horizontal="center" vertical="center"/>
      <protection/>
    </xf>
    <xf numFmtId="2" fontId="10" fillId="37" borderId="53" xfId="42" applyNumberFormat="1" applyFont="1" applyFill="1" applyBorder="1" applyAlignment="1" applyProtection="1">
      <alignment horizontal="center" vertical="center"/>
      <protection/>
    </xf>
    <xf numFmtId="0" fontId="0" fillId="40" borderId="54" xfId="0" applyNumberFormat="1" applyFont="1" applyFill="1" applyBorder="1" applyAlignment="1" applyProtection="1">
      <alignment horizontal="center" vertical="center" wrapText="1"/>
      <protection locked="0"/>
    </xf>
    <xf numFmtId="0" fontId="0" fillId="0" borderId="43" xfId="0" applyNumberFormat="1" applyBorder="1" applyAlignment="1" applyProtection="1">
      <alignment horizontal="left" vertical="center" wrapText="1"/>
      <protection/>
    </xf>
    <xf numFmtId="0" fontId="5" fillId="0" borderId="43" xfId="0" applyNumberFormat="1" applyFont="1" applyBorder="1" applyAlignment="1" applyProtection="1">
      <alignment horizontal="center" vertical="center" wrapText="1"/>
      <protection locked="0"/>
    </xf>
    <xf numFmtId="0" fontId="10" fillId="0" borderId="0" xfId="42" applyFont="1" applyAlignment="1" applyProtection="1">
      <alignment/>
      <protection/>
    </xf>
    <xf numFmtId="0" fontId="0" fillId="35" borderId="26" xfId="54" applyNumberFormat="1" applyFont="1" applyFill="1" applyBorder="1" applyAlignment="1" applyProtection="1">
      <alignment horizontal="left" vertical="center" wrapText="1"/>
      <protection locked="0"/>
    </xf>
    <xf numFmtId="0" fontId="5" fillId="35" borderId="0" xfId="54" applyNumberFormat="1" applyFont="1" applyFill="1" applyBorder="1" applyAlignment="1" applyProtection="1">
      <alignment horizontal="left" vertical="center" wrapText="1"/>
      <protection locked="0"/>
    </xf>
    <xf numFmtId="0" fontId="5" fillId="35" borderId="27" xfId="54" applyNumberFormat="1" applyFont="1" applyFill="1" applyBorder="1" applyAlignment="1" applyProtection="1">
      <alignment horizontal="left" vertical="center" wrapText="1"/>
      <protection locked="0"/>
    </xf>
    <xf numFmtId="0" fontId="0" fillId="35" borderId="28" xfId="54" applyNumberFormat="1" applyFont="1" applyFill="1" applyBorder="1" applyAlignment="1" applyProtection="1">
      <alignment horizontal="left" vertical="center" wrapText="1"/>
      <protection locked="0"/>
    </xf>
    <xf numFmtId="0" fontId="5" fillId="35" borderId="29" xfId="54" applyNumberFormat="1" applyFont="1" applyFill="1" applyBorder="1" applyAlignment="1" applyProtection="1">
      <alignment horizontal="left" vertical="center" wrapText="1"/>
      <protection locked="0"/>
    </xf>
    <xf numFmtId="0" fontId="5" fillId="35" borderId="30" xfId="54" applyNumberFormat="1" applyFont="1" applyFill="1" applyBorder="1" applyAlignment="1" applyProtection="1">
      <alignment horizontal="left" vertical="center" wrapText="1"/>
      <protection locked="0"/>
    </xf>
    <xf numFmtId="0" fontId="0" fillId="35" borderId="23" xfId="54" applyNumberFormat="1" applyFont="1" applyFill="1" applyBorder="1" applyAlignment="1" applyProtection="1">
      <alignment horizontal="left" vertical="center" wrapText="1"/>
      <protection locked="0"/>
    </xf>
    <xf numFmtId="0" fontId="5" fillId="35" borderId="24" xfId="54" applyNumberFormat="1" applyFont="1" applyFill="1" applyBorder="1" applyAlignment="1" applyProtection="1">
      <alignment horizontal="left" vertical="center" wrapText="1"/>
      <protection locked="0"/>
    </xf>
    <xf numFmtId="0" fontId="5" fillId="35" borderId="25" xfId="54" applyNumberFormat="1" applyFont="1" applyFill="1" applyBorder="1" applyAlignment="1" applyProtection="1">
      <alignment horizontal="left" vertical="center" wrapText="1"/>
      <protection locked="0"/>
    </xf>
    <xf numFmtId="0" fontId="0" fillId="0" borderId="0" xfId="0" applyAlignment="1">
      <alignment horizontal="right"/>
    </xf>
    <xf numFmtId="0" fontId="6" fillId="33" borderId="29" xfId="62" applyFont="1" applyFill="1" applyBorder="1" applyAlignment="1" applyProtection="1">
      <alignment horizontal="right" vertical="top" wrapText="1"/>
      <protection/>
    </xf>
    <xf numFmtId="0" fontId="46" fillId="35" borderId="23" xfId="0" applyFont="1" applyFill="1" applyBorder="1" applyAlignment="1">
      <alignment horizontal="center" wrapText="1"/>
    </xf>
    <xf numFmtId="0" fontId="46" fillId="35" borderId="24" xfId="0" applyFont="1" applyFill="1" applyBorder="1" applyAlignment="1">
      <alignment horizontal="center" wrapText="1"/>
    </xf>
    <xf numFmtId="0" fontId="46" fillId="35" borderId="25" xfId="0" applyFont="1" applyFill="1" applyBorder="1" applyAlignment="1">
      <alignment horizontal="center" wrapText="1"/>
    </xf>
    <xf numFmtId="0" fontId="65" fillId="35" borderId="28" xfId="0" applyFont="1" applyFill="1" applyBorder="1" applyAlignment="1">
      <alignment horizontal="center" vertical="center" wrapText="1"/>
    </xf>
    <xf numFmtId="0" fontId="65" fillId="35" borderId="29" xfId="0" applyFont="1" applyFill="1" applyBorder="1" applyAlignment="1">
      <alignment horizontal="center" vertical="center" wrapText="1"/>
    </xf>
    <xf numFmtId="0" fontId="65" fillId="35" borderId="30" xfId="0" applyFont="1" applyFill="1" applyBorder="1" applyAlignment="1">
      <alignment horizontal="center" vertical="center" wrapText="1"/>
    </xf>
    <xf numFmtId="0" fontId="0" fillId="0" borderId="49" xfId="0" applyBorder="1" applyAlignment="1">
      <alignment horizontal="center"/>
    </xf>
    <xf numFmtId="0" fontId="6" fillId="34" borderId="0" xfId="57" applyFont="1" applyFill="1" applyBorder="1" applyAlignment="1" applyProtection="1">
      <alignment horizontal="center" vertical="center" wrapText="1"/>
      <protection/>
    </xf>
    <xf numFmtId="0" fontId="5" fillId="33" borderId="55" xfId="57" applyFont="1" applyFill="1" applyBorder="1" applyAlignment="1" applyProtection="1">
      <alignment horizontal="center" vertical="center" wrapText="1"/>
      <protection/>
    </xf>
    <xf numFmtId="0" fontId="5" fillId="33" borderId="56" xfId="57"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39" borderId="55" xfId="61" applyNumberFormat="1" applyFont="1" applyFill="1" applyBorder="1" applyAlignment="1" applyProtection="1">
      <alignment horizontal="center" vertical="center" wrapText="1"/>
      <protection/>
    </xf>
    <xf numFmtId="0" fontId="5" fillId="39" borderId="56" xfId="61" applyNumberFormat="1" applyFont="1" applyFill="1" applyBorder="1" applyAlignment="1" applyProtection="1">
      <alignment horizontal="center" vertical="center" wrapText="1"/>
      <protection/>
    </xf>
    <xf numFmtId="49" fontId="5" fillId="39" borderId="57" xfId="61" applyNumberFormat="1" applyFont="1" applyFill="1" applyBorder="1" applyAlignment="1" applyProtection="1">
      <alignment horizontal="center" vertical="center" wrapText="1"/>
      <protection/>
    </xf>
    <xf numFmtId="49" fontId="5" fillId="39" borderId="58" xfId="61" applyNumberFormat="1" applyFont="1" applyFill="1" applyBorder="1" applyAlignment="1" applyProtection="1">
      <alignment horizontal="center" vertical="center" wrapText="1"/>
      <protection/>
    </xf>
    <xf numFmtId="0" fontId="0" fillId="0" borderId="0" xfId="0" applyFont="1" applyAlignment="1">
      <alignment horizontal="right"/>
    </xf>
    <xf numFmtId="0" fontId="4" fillId="35" borderId="59" xfId="57" applyFont="1" applyFill="1" applyBorder="1" applyAlignment="1" applyProtection="1">
      <alignment horizontal="center" vertical="center" wrapText="1"/>
      <protection/>
    </xf>
    <xf numFmtId="0" fontId="4" fillId="35" borderId="42" xfId="57" applyFont="1" applyFill="1" applyBorder="1" applyAlignment="1" applyProtection="1">
      <alignment horizontal="center" vertical="center" wrapText="1"/>
      <protection/>
    </xf>
    <xf numFmtId="0" fontId="4" fillId="35" borderId="60" xfId="57" applyFont="1" applyFill="1" applyBorder="1" applyAlignment="1" applyProtection="1">
      <alignment horizontal="center" vertical="center" wrapText="1"/>
      <protection/>
    </xf>
    <xf numFmtId="0" fontId="5" fillId="40" borderId="57" xfId="61" applyNumberFormat="1" applyFont="1" applyFill="1" applyBorder="1" applyAlignment="1" applyProtection="1">
      <alignment horizontal="center" vertical="center" wrapText="1"/>
      <protection locked="0"/>
    </xf>
    <xf numFmtId="0" fontId="5" fillId="40" borderId="58" xfId="61" applyNumberFormat="1" applyFont="1" applyFill="1" applyBorder="1" applyAlignment="1" applyProtection="1">
      <alignment horizontal="center" vertical="center" wrapText="1"/>
      <protection locked="0"/>
    </xf>
    <xf numFmtId="0" fontId="5" fillId="39" borderId="57" xfId="61" applyNumberFormat="1" applyFont="1" applyFill="1" applyBorder="1" applyAlignment="1" applyProtection="1">
      <alignment horizontal="center" vertical="center" wrapText="1"/>
      <protection/>
    </xf>
    <xf numFmtId="0" fontId="5" fillId="39" borderId="58" xfId="61" applyNumberFormat="1" applyFont="1" applyFill="1" applyBorder="1" applyAlignment="1" applyProtection="1">
      <alignment horizontal="center" vertical="center" wrapText="1"/>
      <protection/>
    </xf>
    <xf numFmtId="0" fontId="6" fillId="0" borderId="10" xfId="57" applyFont="1" applyFill="1" applyBorder="1" applyAlignment="1" applyProtection="1">
      <alignment horizontal="center" vertical="center" wrapText="1"/>
      <protection/>
    </xf>
    <xf numFmtId="0" fontId="6" fillId="0" borderId="57" xfId="57" applyFont="1" applyFill="1" applyBorder="1" applyAlignment="1" applyProtection="1">
      <alignment horizontal="center" vertical="center" wrapText="1"/>
      <protection/>
    </xf>
    <xf numFmtId="0" fontId="6" fillId="0" borderId="58" xfId="57" applyFont="1" applyFill="1" applyBorder="1" applyAlignment="1" applyProtection="1">
      <alignment horizontal="center" vertical="center" wrapText="1"/>
      <protection/>
    </xf>
    <xf numFmtId="49" fontId="5" fillId="42" borderId="57" xfId="57" applyNumberFormat="1" applyFont="1" applyFill="1" applyBorder="1" applyAlignment="1" applyProtection="1">
      <alignment horizontal="center" vertical="center" wrapText="1"/>
      <protection locked="0"/>
    </xf>
    <xf numFmtId="49" fontId="5" fillId="42" borderId="58" xfId="57" applyNumberFormat="1" applyFont="1" applyFill="1" applyBorder="1" applyAlignment="1" applyProtection="1">
      <alignment horizontal="center" vertical="center" wrapText="1"/>
      <protection locked="0"/>
    </xf>
    <xf numFmtId="173" fontId="5" fillId="42" borderId="57" xfId="61" applyNumberFormat="1" applyFont="1" applyFill="1" applyBorder="1" applyAlignment="1" applyProtection="1">
      <alignment horizontal="center" vertical="center" wrapText="1"/>
      <protection locked="0"/>
    </xf>
    <xf numFmtId="173" fontId="5" fillId="42" borderId="55" xfId="61" applyNumberFormat="1" applyFont="1" applyFill="1" applyBorder="1" applyAlignment="1" applyProtection="1">
      <alignment horizontal="center" vertical="center" wrapText="1"/>
      <protection locked="0"/>
    </xf>
    <xf numFmtId="0" fontId="5" fillId="42" borderId="61" xfId="61" applyNumberFormat="1" applyFont="1" applyFill="1" applyBorder="1" applyAlignment="1" applyProtection="1">
      <alignment horizontal="center" vertical="center" wrapText="1"/>
      <protection locked="0"/>
    </xf>
    <xf numFmtId="0" fontId="5" fillId="42" borderId="62" xfId="61" applyNumberFormat="1" applyFont="1" applyFill="1" applyBorder="1" applyAlignment="1" applyProtection="1">
      <alignment horizontal="center" vertical="center" wrapText="1"/>
      <protection locked="0"/>
    </xf>
    <xf numFmtId="0" fontId="6" fillId="33" borderId="10" xfId="57" applyFont="1" applyFill="1" applyBorder="1" applyAlignment="1" applyProtection="1">
      <alignment horizontal="center" vertical="center" wrapText="1"/>
      <protection/>
    </xf>
    <xf numFmtId="0" fontId="6" fillId="33" borderId="57" xfId="57" applyFont="1" applyFill="1" applyBorder="1" applyAlignment="1" applyProtection="1">
      <alignment horizontal="center" vertical="center" wrapText="1"/>
      <protection/>
    </xf>
    <xf numFmtId="0" fontId="6" fillId="33" borderId="58" xfId="57" applyFont="1" applyFill="1" applyBorder="1" applyAlignment="1" applyProtection="1">
      <alignment horizontal="center" vertical="center" wrapText="1"/>
      <protection/>
    </xf>
    <xf numFmtId="0" fontId="5" fillId="40" borderId="55" xfId="57" applyNumberFormat="1" applyFont="1" applyFill="1" applyBorder="1" applyAlignment="1" applyProtection="1">
      <alignment horizontal="center" vertical="center" wrapText="1"/>
      <protection locked="0"/>
    </xf>
    <xf numFmtId="0" fontId="5" fillId="40" borderId="56" xfId="57" applyNumberFormat="1" applyFont="1" applyFill="1" applyBorder="1" applyAlignment="1" applyProtection="1">
      <alignment horizontal="center" vertical="center" wrapText="1"/>
      <protection locked="0"/>
    </xf>
    <xf numFmtId="0" fontId="5" fillId="40" borderId="57" xfId="57" applyNumberFormat="1" applyFont="1" applyFill="1" applyBorder="1" applyAlignment="1" applyProtection="1">
      <alignment horizontal="center" vertical="center" wrapText="1"/>
      <protection locked="0"/>
    </xf>
    <xf numFmtId="0" fontId="5" fillId="40" borderId="58" xfId="57" applyNumberFormat="1" applyFont="1" applyFill="1" applyBorder="1" applyAlignment="1" applyProtection="1">
      <alignment horizontal="center" vertical="center" wrapText="1"/>
      <protection locked="0"/>
    </xf>
    <xf numFmtId="0" fontId="5" fillId="42" borderId="57" xfId="61" applyNumberFormat="1" applyFont="1" applyFill="1" applyBorder="1" applyAlignment="1" applyProtection="1">
      <alignment horizontal="center" vertical="center" wrapText="1"/>
      <protection locked="0"/>
    </xf>
    <xf numFmtId="0" fontId="5" fillId="42" borderId="55" xfId="61" applyNumberFormat="1" applyFont="1" applyFill="1" applyBorder="1" applyAlignment="1" applyProtection="1">
      <alignment horizontal="center" vertical="center" wrapText="1"/>
      <protection locked="0"/>
    </xf>
    <xf numFmtId="0" fontId="5" fillId="42" borderId="63" xfId="61" applyNumberFormat="1" applyFont="1" applyFill="1" applyBorder="1" applyAlignment="1" applyProtection="1">
      <alignment horizontal="center" vertical="center" wrapText="1"/>
      <protection locked="0"/>
    </xf>
    <xf numFmtId="0" fontId="6" fillId="0" borderId="64" xfId="0" applyNumberFormat="1" applyFont="1" applyFill="1" applyBorder="1" applyAlignment="1" applyProtection="1">
      <alignment horizontal="center" vertical="center" wrapText="1"/>
      <protection/>
    </xf>
    <xf numFmtId="0" fontId="6" fillId="0" borderId="65" xfId="0" applyNumberFormat="1" applyFont="1" applyFill="1" applyBorder="1" applyAlignment="1" applyProtection="1">
      <alignment horizontal="center" vertical="center" wrapText="1"/>
      <protection/>
    </xf>
    <xf numFmtId="0" fontId="6" fillId="0" borderId="66" xfId="0" applyNumberFormat="1" applyFont="1" applyFill="1" applyBorder="1" applyAlignment="1" applyProtection="1">
      <alignment horizontal="center" vertical="center" wrapText="1"/>
      <protection/>
    </xf>
    <xf numFmtId="0" fontId="6" fillId="0" borderId="41" xfId="0" applyNumberFormat="1" applyFont="1" applyFill="1" applyBorder="1" applyAlignment="1" applyProtection="1">
      <alignment horizontal="center" vertical="center" wrapText="1"/>
      <protection/>
    </xf>
    <xf numFmtId="0" fontId="5" fillId="0" borderId="67" xfId="0" applyNumberFormat="1" applyFont="1" applyBorder="1" applyAlignment="1" applyProtection="1">
      <alignment horizontal="center" vertical="center" wrapText="1"/>
      <protection/>
    </xf>
    <xf numFmtId="0" fontId="5" fillId="0" borderId="68" xfId="0" applyNumberFormat="1" applyFont="1" applyBorder="1" applyAlignment="1" applyProtection="1">
      <alignment horizontal="center" vertical="center" wrapText="1"/>
      <protection/>
    </xf>
    <xf numFmtId="0" fontId="6" fillId="0" borderId="52" xfId="0" applyNumberFormat="1" applyFont="1" applyFill="1" applyBorder="1" applyAlignment="1" applyProtection="1">
      <alignment horizontal="center" vertical="center" wrapText="1"/>
      <protection/>
    </xf>
    <xf numFmtId="0" fontId="6" fillId="0" borderId="69" xfId="0" applyNumberFormat="1" applyFont="1" applyFill="1" applyBorder="1" applyAlignment="1" applyProtection="1">
      <alignment horizontal="center" vertical="center" wrapText="1"/>
      <protection/>
    </xf>
    <xf numFmtId="0" fontId="9" fillId="0" borderId="42" xfId="62" applyFont="1" applyBorder="1" applyAlignment="1" applyProtection="1">
      <alignment horizontal="center" vertical="center" wrapText="1"/>
      <protection/>
    </xf>
    <xf numFmtId="0" fontId="0" fillId="0" borderId="31" xfId="58" applyNumberFormat="1" applyFont="1" applyFill="1" applyBorder="1" applyAlignment="1" applyProtection="1">
      <alignment horizontal="left" vertical="center"/>
      <protection locked="0"/>
    </xf>
    <xf numFmtId="0" fontId="5" fillId="0" borderId="0" xfId="58" applyFont="1" applyFill="1" applyBorder="1" applyAlignment="1" applyProtection="1">
      <alignment horizontal="right" vertical="center" wrapText="1"/>
      <protection locked="0"/>
    </xf>
    <xf numFmtId="0" fontId="0" fillId="0" borderId="70" xfId="58" applyNumberFormat="1" applyFont="1" applyFill="1" applyBorder="1" applyAlignment="1" applyProtection="1">
      <alignment horizontal="left" vertical="center"/>
      <protection locked="0"/>
    </xf>
    <xf numFmtId="0" fontId="5" fillId="0" borderId="71" xfId="58" applyFont="1" applyFill="1" applyBorder="1" applyAlignment="1" applyProtection="1">
      <alignment horizontal="right" vertical="center"/>
      <protection locked="0"/>
    </xf>
    <xf numFmtId="0" fontId="5" fillId="33" borderId="0" xfId="58" applyFont="1" applyFill="1" applyBorder="1" applyAlignment="1" applyProtection="1">
      <alignment horizontal="center" vertical="center"/>
      <protection locked="0"/>
    </xf>
    <xf numFmtId="0" fontId="65" fillId="35" borderId="23" xfId="0" applyFont="1" applyFill="1" applyBorder="1" applyAlignment="1">
      <alignment horizontal="center" vertical="center"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6" fillId="0" borderId="49" xfId="0" applyFont="1" applyBorder="1" applyAlignment="1">
      <alignment horizontal="left" vertical="center"/>
    </xf>
    <xf numFmtId="49" fontId="6" fillId="0" borderId="72" xfId="0" applyNumberFormat="1" applyFont="1" applyFill="1" applyBorder="1" applyAlignment="1" applyProtection="1">
      <alignment horizontal="center" vertical="center" wrapText="1"/>
      <protection/>
    </xf>
    <xf numFmtId="49" fontId="12" fillId="0" borderId="73" xfId="0" applyNumberFormat="1" applyFont="1" applyFill="1" applyBorder="1" applyAlignment="1" applyProtection="1">
      <alignment horizontal="center" vertical="center" wrapText="1"/>
      <protection/>
    </xf>
    <xf numFmtId="49" fontId="5" fillId="40" borderId="47" xfId="61" applyNumberFormat="1" applyFont="1" applyFill="1" applyBorder="1" applyAlignment="1" applyProtection="1">
      <alignment horizontal="left" vertical="center" wrapText="1"/>
      <protection locked="0"/>
    </xf>
    <xf numFmtId="49" fontId="5" fillId="40" borderId="22" xfId="61" applyNumberFormat="1" applyFont="1" applyFill="1" applyBorder="1" applyAlignment="1" applyProtection="1">
      <alignment horizontal="left" vertical="center" wrapText="1"/>
      <protection locked="0"/>
    </xf>
    <xf numFmtId="49" fontId="5" fillId="40" borderId="39" xfId="61" applyNumberFormat="1" applyFont="1" applyFill="1" applyBorder="1" applyAlignment="1" applyProtection="1">
      <alignment horizontal="left" vertical="center" wrapText="1"/>
      <protection locked="0"/>
    </xf>
    <xf numFmtId="49" fontId="5" fillId="40" borderId="73" xfId="61" applyNumberFormat="1" applyFont="1" applyFill="1" applyBorder="1" applyAlignment="1" applyProtection="1">
      <alignment horizontal="left" vertical="center" wrapText="1"/>
      <protection locked="0"/>
    </xf>
    <xf numFmtId="49" fontId="5" fillId="40" borderId="41" xfId="61" applyNumberFormat="1" applyFont="1" applyFill="1" applyBorder="1" applyAlignment="1" applyProtection="1">
      <alignment horizontal="left" vertical="center" wrapText="1"/>
      <protection locked="0"/>
    </xf>
    <xf numFmtId="49" fontId="5" fillId="40" borderId="69" xfId="61" applyNumberFormat="1" applyFont="1" applyFill="1" applyBorder="1" applyAlignment="1" applyProtection="1">
      <alignment horizontal="left" vertical="center" wrapText="1"/>
      <protection locked="0"/>
    </xf>
    <xf numFmtId="49" fontId="5" fillId="40" borderId="74" xfId="61" applyNumberFormat="1" applyFont="1" applyFill="1" applyBorder="1" applyAlignment="1" applyProtection="1">
      <alignment horizontal="left" vertical="center" wrapText="1"/>
      <protection locked="0"/>
    </xf>
    <xf numFmtId="49" fontId="5" fillId="40" borderId="75" xfId="61" applyNumberFormat="1" applyFont="1" applyFill="1" applyBorder="1" applyAlignment="1" applyProtection="1">
      <alignment horizontal="left" vertical="center" wrapText="1"/>
      <protection locked="0"/>
    </xf>
    <xf numFmtId="49" fontId="5" fillId="40" borderId="76" xfId="61" applyNumberFormat="1" applyFont="1" applyFill="1" applyBorder="1" applyAlignment="1" applyProtection="1">
      <alignment horizontal="left" vertical="center" wrapText="1"/>
      <protection locked="0"/>
    </xf>
    <xf numFmtId="49" fontId="5" fillId="40" borderId="50" xfId="61" applyNumberFormat="1" applyFont="1" applyFill="1" applyBorder="1" applyAlignment="1" applyProtection="1">
      <alignment horizontal="left" vertical="center" wrapText="1"/>
      <protection locked="0"/>
    </xf>
    <xf numFmtId="49" fontId="5" fillId="40" borderId="51" xfId="61" applyNumberFormat="1" applyFont="1" applyFill="1" applyBorder="1" applyAlignment="1" applyProtection="1">
      <alignment horizontal="left" vertical="center" wrapText="1"/>
      <protection locked="0"/>
    </xf>
    <xf numFmtId="49" fontId="5" fillId="40" borderId="54" xfId="61" applyNumberFormat="1" applyFont="1" applyFill="1" applyBorder="1" applyAlignment="1" applyProtection="1">
      <alignment horizontal="left" vertical="center" wrapText="1"/>
      <protection locked="0"/>
    </xf>
    <xf numFmtId="0" fontId="46" fillId="0" borderId="0" xfId="0" applyFont="1" applyAlignment="1">
      <alignment horizontal="right"/>
    </xf>
    <xf numFmtId="0" fontId="65" fillId="35" borderId="28" xfId="0" applyFont="1" applyFill="1" applyBorder="1" applyAlignment="1">
      <alignment horizontal="center" vertical="center"/>
    </xf>
    <xf numFmtId="0" fontId="65" fillId="35" borderId="29" xfId="0" applyFont="1" applyFill="1" applyBorder="1" applyAlignment="1">
      <alignment horizontal="center" vertical="center"/>
    </xf>
    <xf numFmtId="0" fontId="65" fillId="35" borderId="30" xfId="0" applyFont="1" applyFill="1" applyBorder="1" applyAlignment="1">
      <alignment horizontal="center" vertical="center"/>
    </xf>
    <xf numFmtId="0" fontId="42" fillId="0" borderId="49" xfId="42" applyBorder="1" applyAlignment="1" applyProtection="1">
      <alignment horizontal="center"/>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KV.ITOG.4.78(v1.0)" xfId="54"/>
    <cellStyle name="Обычный_PRIL1.ELECTR" xfId="55"/>
    <cellStyle name="Обычный_WARM.TOPL.Q1.2010" xfId="56"/>
    <cellStyle name="Обычный_ЖКУ_проект3" xfId="57"/>
    <cellStyle name="Обычный_Приложения по доставке" xfId="58"/>
    <cellStyle name="Обычный_сбыт_edit_з" xfId="59"/>
    <cellStyle name="Обычный_Тепло" xfId="60"/>
    <cellStyle name="Обычный_форма 1 водопровод для орг" xfId="61"/>
    <cellStyle name="Обычный_Формы 2-РЭК и  3-РЭК " xfId="62"/>
    <cellStyle name="Обычный_Формы 2-РЭК и  3-РЭК  2"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76200</xdr:colOff>
      <xdr:row>29</xdr:row>
      <xdr:rowOff>180975</xdr:rowOff>
    </xdr:from>
    <xdr:to>
      <xdr:col>8</xdr:col>
      <xdr:colOff>238125</xdr:colOff>
      <xdr:row>30</xdr:row>
      <xdr:rowOff>152400</xdr:rowOff>
    </xdr:to>
    <xdr:pic macro="[0]!Sheet_10.BAffirmButton_inf">
      <xdr:nvPicPr>
        <xdr:cNvPr id="1" name="Рисунок 2" descr="information-icon.png"/>
        <xdr:cNvPicPr preferRelativeResize="1">
          <a:picLocks noChangeAspect="1"/>
        </xdr:cNvPicPr>
      </xdr:nvPicPr>
      <xdr:blipFill>
        <a:blip r:embed="rId1"/>
        <a:stretch>
          <a:fillRect/>
        </a:stretch>
      </xdr:blipFill>
      <xdr:spPr>
        <a:xfrm>
          <a:off x="7724775" y="7058025"/>
          <a:ext cx="161925" cy="161925"/>
        </a:xfrm>
        <a:prstGeom prst="rect">
          <a:avLst/>
        </a:prstGeom>
        <a:noFill/>
        <a:ln w="9525" cmpd="sng">
          <a:noFill/>
        </a:ln>
      </xdr:spPr>
    </xdr:pic>
    <xdr:clientData fPrintsWithSheet="0"/>
  </xdr:twoCellAnchor>
  <xdr:twoCellAnchor editAs="absolute">
    <xdr:from>
      <xdr:col>8</xdr:col>
      <xdr:colOff>85725</xdr:colOff>
      <xdr:row>18</xdr:row>
      <xdr:rowOff>47625</xdr:rowOff>
    </xdr:from>
    <xdr:to>
      <xdr:col>8</xdr:col>
      <xdr:colOff>247650</xdr:colOff>
      <xdr:row>18</xdr:row>
      <xdr:rowOff>152400</xdr:rowOff>
    </xdr:to>
    <xdr:pic macro="[0]!Sheet_10.KindActivButton_inf">
      <xdr:nvPicPr>
        <xdr:cNvPr id="2" name="Рисунок 3" descr="information-icon.png"/>
        <xdr:cNvPicPr preferRelativeResize="1">
          <a:picLocks noChangeAspect="1"/>
        </xdr:cNvPicPr>
      </xdr:nvPicPr>
      <xdr:blipFill>
        <a:blip r:embed="rId1"/>
        <a:stretch>
          <a:fillRect/>
        </a:stretch>
      </xdr:blipFill>
      <xdr:spPr>
        <a:xfrm>
          <a:off x="7734300" y="3790950"/>
          <a:ext cx="161925" cy="1047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WORK\&#1057;&#1055;&#1041;\&#1064;&#1072;&#1073;&#1083;&#1086;&#1085;\&#1045;&#1097;&#1077;%20&#1096;&#1072;&#1073;&#1083;&#1086;&#1085;&#1099;%20&#1057;&#1055;&#1073;\APR\ADR.PR.CAP.INV.4.78\ADR.PR.CAP.INV.4.78(v.2.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аспорт"/>
      <sheetName val="Инструкция"/>
      <sheetName val="Титульный"/>
      <sheetName val="Краткое описание"/>
      <sheetName val="План"/>
      <sheetName val="Факт"/>
      <sheetName val="Комментарии"/>
      <sheetName val="Проверка"/>
      <sheetName val="REESTR_FILTERED"/>
      <sheetName val="et_union"/>
      <sheetName val="TEHSHEET"/>
      <sheetName val="REESTR_START"/>
      <sheetName val="REESTR_ORG"/>
      <sheetName val="REESTR"/>
      <sheetName val="modChange"/>
      <sheetName val="modReestr"/>
      <sheetName val="modFormuls"/>
      <sheetName val="modHyp"/>
      <sheetName val="modPROV"/>
      <sheetName val="modButtonClick"/>
      <sheetName val="Отчет о совместимости"/>
    </sheetNames>
    <sheetDataSet>
      <sheetData sheetId="2">
        <row r="9">
          <cell r="F9">
            <v>2013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S16"/>
  <sheetViews>
    <sheetView zoomScalePageLayoutView="0" workbookViewId="0" topLeftCell="A1">
      <selection activeCell="C5" sqref="C5"/>
    </sheetView>
  </sheetViews>
  <sheetFormatPr defaultColWidth="9.140625" defaultRowHeight="11.25"/>
  <cols>
    <col min="1" max="1" width="9.140625" style="1" customWidth="1"/>
    <col min="2" max="2" width="10.421875" style="1" customWidth="1"/>
    <col min="3" max="6" width="9.140625" style="1" customWidth="1"/>
    <col min="7" max="7" width="29.7109375" style="1" bestFit="1" customWidth="1"/>
    <col min="8" max="11" width="9.140625" style="1" customWidth="1"/>
    <col min="12" max="12" width="25.28125" style="1" customWidth="1"/>
    <col min="13" max="13" width="17.57421875" style="1" customWidth="1"/>
    <col min="14" max="14" width="10.7109375" style="1" bestFit="1" customWidth="1"/>
    <col min="15" max="16384" width="9.140625" style="1" customWidth="1"/>
  </cols>
  <sheetData>
    <row r="1" spans="2:19" ht="11.25">
      <c r="B1" t="s">
        <v>120</v>
      </c>
      <c r="C1" s="67"/>
      <c r="E1" s="1" t="s">
        <v>2</v>
      </c>
      <c r="F1" s="1" t="s">
        <v>3</v>
      </c>
      <c r="G1" s="1" t="s">
        <v>29</v>
      </c>
      <c r="H1" t="s">
        <v>8</v>
      </c>
      <c r="I1" t="s">
        <v>256</v>
      </c>
      <c r="J1" t="s">
        <v>285</v>
      </c>
      <c r="K1" t="s">
        <v>302</v>
      </c>
      <c r="L1" t="s">
        <v>314</v>
      </c>
      <c r="M1" t="s">
        <v>313</v>
      </c>
      <c r="N1" t="s">
        <v>301</v>
      </c>
      <c r="O1" s="1" t="s">
        <v>280</v>
      </c>
      <c r="Q1" s="1" t="s">
        <v>298</v>
      </c>
      <c r="S1" t="s">
        <v>339</v>
      </c>
    </row>
    <row r="2" spans="2:19" ht="22.5">
      <c r="B2" t="s">
        <v>0</v>
      </c>
      <c r="C2" s="67" t="s">
        <v>319</v>
      </c>
      <c r="H2" s="42">
        <v>2012</v>
      </c>
      <c r="I2" s="116" t="s">
        <v>257</v>
      </c>
      <c r="J2" s="116" t="s">
        <v>286</v>
      </c>
      <c r="K2" s="146">
        <v>1</v>
      </c>
      <c r="L2" s="147" t="s">
        <v>216</v>
      </c>
      <c r="M2" s="147" t="s">
        <v>303</v>
      </c>
      <c r="N2" s="148">
        <v>0</v>
      </c>
      <c r="O2" s="42" t="s">
        <v>281</v>
      </c>
      <c r="Q2" s="116" t="s">
        <v>315</v>
      </c>
      <c r="R2" s="1">
        <v>1</v>
      </c>
      <c r="S2" s="1" t="s">
        <v>340</v>
      </c>
    </row>
    <row r="3" spans="2:19" ht="22.5">
      <c r="B3" t="s">
        <v>30</v>
      </c>
      <c r="C3" s="67" t="s">
        <v>260</v>
      </c>
      <c r="E3"/>
      <c r="F3"/>
      <c r="G3" s="66" t="str">
        <f>IF(MONTH_PERIOD="Год",YEAR_PERIOD&amp;" г.",MONTH_PERIOD&amp;" "&amp;YEAR_PERIOD&amp;" г.")</f>
        <v>2014 г.</v>
      </c>
      <c r="H3" s="42">
        <v>2013</v>
      </c>
      <c r="I3" s="116" t="s">
        <v>258</v>
      </c>
      <c r="J3" s="116" t="s">
        <v>287</v>
      </c>
      <c r="K3" s="146">
        <v>2</v>
      </c>
      <c r="L3" s="147" t="s">
        <v>251</v>
      </c>
      <c r="M3" s="147" t="s">
        <v>304</v>
      </c>
      <c r="N3" s="148">
        <v>1</v>
      </c>
      <c r="O3" s="42" t="s">
        <v>282</v>
      </c>
      <c r="Q3" s="116" t="s">
        <v>316</v>
      </c>
      <c r="S3" s="1" t="s">
        <v>341</v>
      </c>
    </row>
    <row r="4" spans="2:17" ht="22.5">
      <c r="B4" s="1" t="s">
        <v>1</v>
      </c>
      <c r="C4" s="67" t="s">
        <v>386</v>
      </c>
      <c r="E4"/>
      <c r="F4"/>
      <c r="G4" s="89" t="str">
        <f>_xlfn.IFERROR(IF(YEAR(H5)&lt;2000,Period_name_0,"период с "&amp;DAY(H4)&amp;"."&amp;MONTH(H4)&amp;"."&amp;YEAR(H4)&amp;" по "&amp;DAY(I4)&amp;"."&amp;MONTH(I4)&amp;"."&amp;YEAR(I4)),Period_name_0)</f>
        <v>2014 г.</v>
      </c>
      <c r="H4" s="42">
        <v>2014</v>
      </c>
      <c r="I4" s="116" t="s">
        <v>259</v>
      </c>
      <c r="J4" s="116" t="s">
        <v>288</v>
      </c>
      <c r="K4" s="146">
        <v>3</v>
      </c>
      <c r="L4" s="147" t="s">
        <v>165</v>
      </c>
      <c r="M4" s="147" t="s">
        <v>305</v>
      </c>
      <c r="N4" s="148">
        <v>1</v>
      </c>
      <c r="O4" s="42" t="s">
        <v>283</v>
      </c>
      <c r="Q4" s="116" t="s">
        <v>318</v>
      </c>
    </row>
    <row r="5" spans="2:17" ht="11.25">
      <c r="B5" t="s">
        <v>22</v>
      </c>
      <c r="C5" s="67" t="s">
        <v>194</v>
      </c>
      <c r="E5"/>
      <c r="F5"/>
      <c r="G5" s="89"/>
      <c r="H5" s="42">
        <v>2015</v>
      </c>
      <c r="I5" s="116" t="s">
        <v>8</v>
      </c>
      <c r="J5" s="116" t="s">
        <v>289</v>
      </c>
      <c r="K5" s="146">
        <v>4</v>
      </c>
      <c r="L5" s="147" t="s">
        <v>182</v>
      </c>
      <c r="M5" s="147" t="s">
        <v>306</v>
      </c>
      <c r="N5" s="148">
        <v>1</v>
      </c>
      <c r="O5" s="42" t="s">
        <v>284</v>
      </c>
      <c r="Q5" s="116" t="s">
        <v>317</v>
      </c>
    </row>
    <row r="6" spans="2:14" ht="33.75">
      <c r="B6" s="1" t="s">
        <v>31</v>
      </c>
      <c r="C6" s="68" t="str">
        <f>Титульный!F14</f>
        <v>ООО "Воздушные ворота северной столицы"</v>
      </c>
      <c r="E6"/>
      <c r="F6"/>
      <c r="G6" s="89"/>
      <c r="H6" s="42">
        <v>2016</v>
      </c>
      <c r="I6" s="42"/>
      <c r="J6" s="116" t="s">
        <v>290</v>
      </c>
      <c r="K6" s="146">
        <v>5</v>
      </c>
      <c r="L6" s="147" t="s">
        <v>270</v>
      </c>
      <c r="M6" s="147" t="s">
        <v>307</v>
      </c>
      <c r="N6" s="148">
        <v>0</v>
      </c>
    </row>
    <row r="7" spans="2:14" ht="11.25">
      <c r="B7" s="1" t="s">
        <v>32</v>
      </c>
      <c r="C7" s="68">
        <f>YEAR_PERIOD</f>
        <v>2014</v>
      </c>
      <c r="E7"/>
      <c r="F7"/>
      <c r="G7" s="89"/>
      <c r="H7" s="42">
        <v>2017</v>
      </c>
      <c r="I7" s="42"/>
      <c r="J7" s="116" t="s">
        <v>291</v>
      </c>
      <c r="K7" s="146">
        <v>6</v>
      </c>
      <c r="L7" s="147" t="s">
        <v>252</v>
      </c>
      <c r="M7" s="147" t="s">
        <v>252</v>
      </c>
      <c r="N7" s="146">
        <v>1</v>
      </c>
    </row>
    <row r="8" spans="2:14" ht="11.25">
      <c r="B8" s="1" t="s">
        <v>34</v>
      </c>
      <c r="C8" s="67" t="s">
        <v>8</v>
      </c>
      <c r="E8" t="s">
        <v>119</v>
      </c>
      <c r="H8" s="42">
        <v>2018</v>
      </c>
      <c r="I8" s="42"/>
      <c r="J8" s="116" t="s">
        <v>292</v>
      </c>
      <c r="K8" s="146">
        <v>7</v>
      </c>
      <c r="L8" s="147" t="s">
        <v>253</v>
      </c>
      <c r="M8" s="147" t="s">
        <v>253</v>
      </c>
      <c r="N8" s="148">
        <v>1</v>
      </c>
    </row>
    <row r="9" spans="2:14" ht="22.5">
      <c r="B9" s="1" t="s">
        <v>33</v>
      </c>
      <c r="C9" s="68" t="str">
        <f>PF</f>
        <v>План с учетом утвержденного тарифа</v>
      </c>
      <c r="E9" t="s">
        <v>23</v>
      </c>
      <c r="H9" s="42">
        <v>2019</v>
      </c>
      <c r="I9" s="42"/>
      <c r="J9" s="116" t="s">
        <v>293</v>
      </c>
      <c r="K9" s="146">
        <v>8</v>
      </c>
      <c r="L9" s="147" t="s">
        <v>300</v>
      </c>
      <c r="M9" s="147" t="s">
        <v>300</v>
      </c>
      <c r="N9" s="148">
        <v>0</v>
      </c>
    </row>
    <row r="10" spans="3:14" ht="22.5">
      <c r="C10" s="68"/>
      <c r="H10" s="42">
        <v>2020</v>
      </c>
      <c r="I10" s="42"/>
      <c r="J10" s="116" t="s">
        <v>294</v>
      </c>
      <c r="K10" s="146">
        <v>9</v>
      </c>
      <c r="L10" s="147" t="s">
        <v>271</v>
      </c>
      <c r="M10" s="147" t="s">
        <v>308</v>
      </c>
      <c r="N10" s="148">
        <v>0</v>
      </c>
    </row>
    <row r="11" spans="10:14" ht="22.5">
      <c r="J11" s="116" t="s">
        <v>295</v>
      </c>
      <c r="K11" s="146">
        <v>10</v>
      </c>
      <c r="L11" s="147" t="s">
        <v>272</v>
      </c>
      <c r="M11" s="147" t="s">
        <v>309</v>
      </c>
      <c r="N11" s="148">
        <v>0</v>
      </c>
    </row>
    <row r="12" spans="10:14" ht="56.25">
      <c r="J12" s="116" t="s">
        <v>296</v>
      </c>
      <c r="K12" s="146">
        <v>11</v>
      </c>
      <c r="L12" s="147" t="s">
        <v>273</v>
      </c>
      <c r="M12" s="147" t="s">
        <v>310</v>
      </c>
      <c r="N12" s="148">
        <v>0</v>
      </c>
    </row>
    <row r="13" spans="10:14" ht="33.75">
      <c r="J13" s="116" t="s">
        <v>297</v>
      </c>
      <c r="K13" s="146">
        <v>12</v>
      </c>
      <c r="L13" s="147" t="s">
        <v>242</v>
      </c>
      <c r="M13" s="147" t="s">
        <v>311</v>
      </c>
      <c r="N13" s="148">
        <v>0</v>
      </c>
    </row>
    <row r="14" spans="11:14" ht="22.5">
      <c r="K14" s="146">
        <v>13</v>
      </c>
      <c r="L14" s="147" t="s">
        <v>274</v>
      </c>
      <c r="M14" s="147" t="s">
        <v>274</v>
      </c>
      <c r="N14" s="148">
        <v>0</v>
      </c>
    </row>
    <row r="15" spans="11:14" ht="22.5">
      <c r="K15" s="146">
        <v>14</v>
      </c>
      <c r="L15" s="147" t="s">
        <v>299</v>
      </c>
      <c r="M15" s="147" t="s">
        <v>312</v>
      </c>
      <c r="N15" s="148">
        <v>0</v>
      </c>
    </row>
    <row r="16" ht="11.25">
      <c r="G16"/>
    </row>
  </sheetData>
  <sheetProtection formatColumns="0" formatRows="0"/>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09">
    <pageSetUpPr fitToPage="1"/>
  </sheetPr>
  <dimension ref="A1:V24"/>
  <sheetViews>
    <sheetView showGridLines="0" zoomScalePageLayoutView="0" workbookViewId="0" topLeftCell="C3">
      <selection activeCell="A1" sqref="A1"/>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Очистка сточных вод</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33" t="s">
        <v>322</v>
      </c>
      <c r="E4" s="233"/>
      <c r="F4" s="233"/>
      <c r="L4" s="233" t="s">
        <v>383</v>
      </c>
      <c r="M4" s="233"/>
      <c r="N4" s="233"/>
      <c r="O4" s="158"/>
      <c r="U4" s="233" t="s">
        <v>382</v>
      </c>
      <c r="V4" s="233"/>
    </row>
    <row r="5" spans="1:22" s="111" customFormat="1" ht="22.5" customHeight="1">
      <c r="A5" s="45"/>
      <c r="B5" s="45"/>
      <c r="D5" s="152"/>
      <c r="E5" s="234"/>
      <c r="F5" s="234"/>
      <c r="L5" s="152"/>
      <c r="M5" s="234"/>
      <c r="N5" s="234"/>
      <c r="O5" s="160"/>
      <c r="U5" s="234" t="str">
        <f>IF(B_POST="","",B_POST)</f>
        <v>Генеральный директор</v>
      </c>
      <c r="V5" s="234"/>
    </row>
    <row r="6" spans="1:22" s="111" customFormat="1" ht="22.5" customHeight="1">
      <c r="A6" s="45"/>
      <c r="B6" s="45"/>
      <c r="D6" s="152"/>
      <c r="E6" s="232"/>
      <c r="F6" s="232"/>
      <c r="L6" s="152"/>
      <c r="M6" s="232"/>
      <c r="N6" s="232"/>
      <c r="O6" s="160"/>
      <c r="U6" s="232" t="str">
        <f>IF(B_FIO="","",B_FIO)</f>
        <v>Эмдин Сергей Владимирович</v>
      </c>
      <c r="V6" s="232"/>
    </row>
    <row r="7" spans="1:22" s="111" customFormat="1" ht="22.5" customHeight="1">
      <c r="A7" s="45"/>
      <c r="B7" s="45"/>
      <c r="D7" s="152"/>
      <c r="E7" s="235" t="s">
        <v>275</v>
      </c>
      <c r="F7" s="235"/>
      <c r="L7" s="152"/>
      <c r="M7" s="235" t="s">
        <v>275</v>
      </c>
      <c r="N7" s="235"/>
      <c r="O7" s="161"/>
      <c r="U7" s="235" t="s">
        <v>275</v>
      </c>
      <c r="V7" s="235"/>
    </row>
    <row r="8" spans="4:22" ht="22.5" customHeight="1">
      <c r="D8" s="153"/>
      <c r="E8" s="236" t="s">
        <v>276</v>
      </c>
      <c r="F8" s="236"/>
      <c r="L8" s="153"/>
      <c r="M8" s="236" t="s">
        <v>276</v>
      </c>
      <c r="N8" s="236"/>
      <c r="O8" s="159"/>
      <c r="U8" s="236" t="s">
        <v>276</v>
      </c>
      <c r="V8" s="236"/>
    </row>
    <row r="9" ht="16.5" customHeight="1" thickBot="1">
      <c r="V9" s="107"/>
    </row>
    <row r="10" spans="4:22" ht="26.25" customHeight="1">
      <c r="D10" s="237" t="str">
        <f>"Адресная программа капитальных вложений на "&amp;YEAR_PERIOD&amp;" год (план)"</f>
        <v>Адресная программа капитальных вложений на 2014 год (план)</v>
      </c>
      <c r="E10" s="238"/>
      <c r="F10" s="238"/>
      <c r="G10" s="238"/>
      <c r="H10" s="238"/>
      <c r="I10" s="238"/>
      <c r="J10" s="238"/>
      <c r="K10" s="238"/>
      <c r="L10" s="238"/>
      <c r="M10" s="238"/>
      <c r="N10" s="238"/>
      <c r="O10" s="238"/>
      <c r="P10" s="238"/>
      <c r="Q10" s="238"/>
      <c r="R10" s="238"/>
      <c r="S10" s="238"/>
      <c r="T10" s="238"/>
      <c r="U10" s="238"/>
      <c r="V10" s="239"/>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40" t="s">
        <v>300</v>
      </c>
      <c r="E12" s="240"/>
      <c r="F12" s="240"/>
      <c r="G12" s="240"/>
      <c r="H12" s="240"/>
      <c r="I12" s="240"/>
      <c r="J12" s="240"/>
      <c r="K12" s="240"/>
      <c r="L12" s="240"/>
      <c r="M12" s="240"/>
      <c r="N12" s="240"/>
      <c r="O12" s="240"/>
      <c r="P12" s="240"/>
      <c r="Q12" s="240"/>
      <c r="R12" s="240"/>
      <c r="S12" s="240"/>
      <c r="T12" s="240"/>
      <c r="U12" s="240"/>
      <c r="V12" s="240"/>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41" t="s">
        <v>35</v>
      </c>
      <c r="F14" s="223" t="s">
        <v>365</v>
      </c>
      <c r="G14" s="225" t="s">
        <v>261</v>
      </c>
      <c r="H14" s="225" t="s">
        <v>262</v>
      </c>
      <c r="I14" s="225" t="s">
        <v>263</v>
      </c>
      <c r="J14" s="225"/>
      <c r="K14" s="225" t="s">
        <v>264</v>
      </c>
      <c r="L14" s="225"/>
      <c r="M14" s="225" t="s">
        <v>265</v>
      </c>
      <c r="N14" s="225"/>
      <c r="O14" s="223" t="str">
        <f>"Сумма по объекту"&amp;IF(YEAR_PERIOD="",""," на "&amp;YEAR_PERIOD&amp;" год")&amp;" в тек. ценах, 
тыс. руб.
(без НДС )"</f>
        <v>Сумма по объекту на 2014 год в тек. ценах, 
тыс. руб.
(без НДС )</v>
      </c>
      <c r="P14" s="223" t="str">
        <f>"Выполнено работ по состоянию на 01.01."&amp;YEAR_PERIOD&amp;" в тек. ценах, тыс. руб. 
(без НДС)"</f>
        <v>Выполнено работ по состоянию на 01.01.2014 в тек. ценах, тыс. руб. 
(без НДС)</v>
      </c>
      <c r="Q14" s="223" t="str">
        <f>"Оплачено по состоянию на 01.01."&amp;YEAR_PERIOD&amp;" в тек. ценах, тыс. руб.
(без НДС)"</f>
        <v>Оплачено по состоянию на 01.01.2014 в тек. ценах, тыс. руб.
(без НДС)</v>
      </c>
      <c r="R14" s="225" t="s">
        <v>338</v>
      </c>
      <c r="S14" s="225"/>
      <c r="T14" s="225" t="s">
        <v>323</v>
      </c>
      <c r="U14" s="229" t="s">
        <v>266</v>
      </c>
      <c r="V14" s="38"/>
    </row>
    <row r="15" spans="4:22" ht="27.75" customHeight="1" thickBot="1">
      <c r="D15" s="32"/>
      <c r="E15" s="242"/>
      <c r="F15" s="224"/>
      <c r="G15" s="226"/>
      <c r="H15" s="226"/>
      <c r="I15" s="226"/>
      <c r="J15" s="226"/>
      <c r="K15" s="117" t="s">
        <v>267</v>
      </c>
      <c r="L15" s="117" t="s">
        <v>268</v>
      </c>
      <c r="M15" s="154" t="s">
        <v>269</v>
      </c>
      <c r="N15" s="117" t="s">
        <v>320</v>
      </c>
      <c r="O15" s="224"/>
      <c r="P15" s="224"/>
      <c r="Q15" s="224"/>
      <c r="R15" s="226"/>
      <c r="S15" s="226"/>
      <c r="T15" s="226"/>
      <c r="U15" s="230"/>
      <c r="V15" s="38"/>
    </row>
    <row r="16" spans="4:22" ht="12" thickBot="1">
      <c r="D16" s="32"/>
      <c r="E16" s="118">
        <v>1</v>
      </c>
      <c r="F16" s="118">
        <v>2</v>
      </c>
      <c r="G16" s="118">
        <v>3</v>
      </c>
      <c r="H16" s="118">
        <v>4</v>
      </c>
      <c r="I16" s="231">
        <v>5</v>
      </c>
      <c r="J16" s="231"/>
      <c r="K16" s="118">
        <v>6</v>
      </c>
      <c r="L16" s="118">
        <v>7</v>
      </c>
      <c r="M16" s="118">
        <v>8</v>
      </c>
      <c r="N16" s="118">
        <v>9</v>
      </c>
      <c r="O16" s="118">
        <v>10</v>
      </c>
      <c r="P16" s="118">
        <v>11</v>
      </c>
      <c r="Q16" s="118">
        <v>12</v>
      </c>
      <c r="R16" s="231">
        <v>13</v>
      </c>
      <c r="S16" s="231"/>
      <c r="T16" s="118">
        <v>14</v>
      </c>
      <c r="U16" s="118">
        <v>15</v>
      </c>
      <c r="V16" s="38"/>
    </row>
    <row r="17" spans="2:22" ht="11.25" customHeight="1" hidden="1" thickBot="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7"/>
      <c r="J19" s="228"/>
      <c r="K19" s="121"/>
      <c r="L19" s="121"/>
      <c r="M19" s="121"/>
      <c r="N19" s="121"/>
      <c r="O19" s="122">
        <f>ROUND(SUM(O17:O18),2)</f>
        <v>0</v>
      </c>
      <c r="P19" s="122">
        <f>ROUND(SUM(P17:P18),2)</f>
        <v>0</v>
      </c>
      <c r="Q19" s="122">
        <f>ROUND(SUM(Q17:Q18),2)</f>
        <v>0</v>
      </c>
      <c r="R19" s="227"/>
      <c r="S19" s="228"/>
      <c r="T19" s="123"/>
      <c r="U19" s="124"/>
      <c r="V19" s="38"/>
    </row>
    <row r="20" spans="4:22" ht="15" customHeight="1">
      <c r="D20" s="32"/>
      <c r="E20" s="134"/>
      <c r="F20" s="125" t="s">
        <v>337</v>
      </c>
      <c r="G20" s="121"/>
      <c r="H20" s="121"/>
      <c r="I20" s="227"/>
      <c r="J20" s="228"/>
      <c r="K20" s="121"/>
      <c r="L20" s="121"/>
      <c r="M20" s="121"/>
      <c r="N20" s="121"/>
      <c r="O20" s="126"/>
      <c r="P20" s="126"/>
      <c r="Q20" s="126"/>
      <c r="R20" s="227"/>
      <c r="S20" s="228"/>
      <c r="T20" s="123"/>
      <c r="U20" s="124"/>
      <c r="V20" s="38"/>
    </row>
    <row r="21" spans="4:22" ht="15" customHeight="1">
      <c r="D21" s="32"/>
      <c r="E21" s="135"/>
      <c r="F21" s="127" t="s">
        <v>321</v>
      </c>
      <c r="G21" s="128"/>
      <c r="H21" s="128"/>
      <c r="I21" s="129"/>
      <c r="J21" s="130"/>
      <c r="K21" s="128"/>
      <c r="L21" s="128"/>
      <c r="M21" s="128"/>
      <c r="N21" s="128"/>
      <c r="O21" s="131"/>
      <c r="P21" s="131"/>
      <c r="Q21" s="131"/>
      <c r="R21" s="129"/>
      <c r="S21" s="130"/>
      <c r="T21" s="132"/>
      <c r="U21" s="133"/>
      <c r="V21" s="38"/>
    </row>
    <row r="22" spans="4:22" ht="15" customHeight="1" thickBot="1">
      <c r="D22" s="32"/>
      <c r="E22" s="135"/>
      <c r="F22" s="167" t="s">
        <v>385</v>
      </c>
      <c r="G22" s="128"/>
      <c r="H22" s="128"/>
      <c r="I22" s="129"/>
      <c r="J22" s="130"/>
      <c r="K22" s="128"/>
      <c r="L22" s="128"/>
      <c r="M22" s="122" t="s">
        <v>316</v>
      </c>
      <c r="N22" s="122">
        <f>SUMIF(M17:M18,M22,N17:N18)</f>
        <v>0</v>
      </c>
      <c r="O22" s="129"/>
      <c r="P22" s="129"/>
      <c r="Q22" s="129"/>
      <c r="R22" s="129"/>
      <c r="S22" s="130"/>
      <c r="T22" s="132"/>
      <c r="U22" s="133"/>
      <c r="V22" s="38"/>
    </row>
    <row r="23" spans="4:22" ht="11.25">
      <c r="D23" s="32"/>
      <c r="E23" s="138"/>
      <c r="F23" s="138"/>
      <c r="G23" s="138"/>
      <c r="H23" s="138"/>
      <c r="I23" s="138"/>
      <c r="J23" s="138"/>
      <c r="K23" s="138"/>
      <c r="L23" s="138"/>
      <c r="M23" s="138"/>
      <c r="N23" s="138"/>
      <c r="O23" s="138"/>
      <c r="P23" s="138"/>
      <c r="Q23" s="138"/>
      <c r="R23" s="138"/>
      <c r="S23" s="138"/>
      <c r="T23" s="138"/>
      <c r="U23" s="138"/>
      <c r="V23" s="112"/>
    </row>
    <row r="24" spans="4:21" ht="11.25">
      <c r="D24" s="34"/>
      <c r="E24" s="34"/>
      <c r="F24" s="34"/>
      <c r="G24" s="34"/>
      <c r="H24" s="34"/>
      <c r="I24" s="34"/>
      <c r="J24" s="34"/>
      <c r="K24" s="34"/>
      <c r="L24" s="34"/>
      <c r="M24" s="34"/>
      <c r="N24" s="34"/>
      <c r="O24" s="34"/>
      <c r="P24" s="34"/>
      <c r="Q24" s="34"/>
      <c r="R24" s="34"/>
      <c r="S24" s="34"/>
      <c r="T24" s="34"/>
      <c r="U24"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T17:U17 H17 F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2 N17:Q17">
      <formula1>0</formula1>
      <formula2>9.99999999999999E+23</formula2>
    </dataValidation>
    <dataValidation type="list" allowBlank="1" showInputMessage="1" showErrorMessage="1" sqref="M17">
      <formula1>DIMENSION_TYPE</formula1>
    </dataValidation>
    <dataValidation type="list" allowBlank="1" showInputMessage="1" showErrorMessage="1" sqref="G17">
      <formula1>W_TYPE</formula1>
    </dataValidation>
    <dataValidation type="list" allowBlank="1" showInputMessage="1" showErrorMessage="1" sqref="K17:L17">
      <formula1>Месяц</formula1>
    </dataValidation>
  </dataValidations>
  <hyperlinks>
    <hyperlink ref="J17" location="'Передача ЭЭ'!K1" display="Выбрать"/>
    <hyperlink ref="F18" location="'Очистка сточных вод'!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xl/worksheets/sheet11.xml><?xml version="1.0" encoding="utf-8"?>
<worksheet xmlns="http://schemas.openxmlformats.org/spreadsheetml/2006/main" xmlns:r="http://schemas.openxmlformats.org/officeDocument/2006/relationships">
  <sheetPr codeName="Sheet_15">
    <pageSetUpPr fitToPage="1"/>
  </sheetPr>
  <dimension ref="A1:V23"/>
  <sheetViews>
    <sheetView showGridLines="0" zoomScalePageLayoutView="0" workbookViewId="0" topLeftCell="C3">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Утилизация твердых бытовых отходов</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33" t="s">
        <v>322</v>
      </c>
      <c r="E4" s="233"/>
      <c r="F4" s="233"/>
      <c r="L4" s="233" t="s">
        <v>384</v>
      </c>
      <c r="M4" s="233"/>
      <c r="N4" s="233"/>
      <c r="O4" s="158"/>
      <c r="U4" s="233" t="s">
        <v>382</v>
      </c>
      <c r="V4" s="233"/>
    </row>
    <row r="5" spans="1:22" s="111" customFormat="1" ht="22.5" customHeight="1">
      <c r="A5" s="45"/>
      <c r="B5" s="45"/>
      <c r="D5" s="152"/>
      <c r="E5" s="234"/>
      <c r="F5" s="234"/>
      <c r="L5" s="152"/>
      <c r="M5" s="234"/>
      <c r="N5" s="234"/>
      <c r="O5" s="160"/>
      <c r="U5" s="234" t="str">
        <f>IF(B_POST="","",B_POST)</f>
        <v>Генеральный директор</v>
      </c>
      <c r="V5" s="234"/>
    </row>
    <row r="6" spans="1:22" s="111" customFormat="1" ht="22.5" customHeight="1">
      <c r="A6" s="45"/>
      <c r="B6" s="45"/>
      <c r="D6" s="152"/>
      <c r="E6" s="232"/>
      <c r="F6" s="232"/>
      <c r="L6" s="152"/>
      <c r="M6" s="232"/>
      <c r="N6" s="232"/>
      <c r="O6" s="160"/>
      <c r="U6" s="232" t="str">
        <f>IF(B_FIO="","",B_FIO)</f>
        <v>Эмдин Сергей Владимирович</v>
      </c>
      <c r="V6" s="232"/>
    </row>
    <row r="7" spans="1:22" s="111" customFormat="1" ht="22.5" customHeight="1">
      <c r="A7" s="45"/>
      <c r="B7" s="45"/>
      <c r="D7" s="152"/>
      <c r="E7" s="235" t="s">
        <v>275</v>
      </c>
      <c r="F7" s="235"/>
      <c r="L7" s="152"/>
      <c r="M7" s="235" t="s">
        <v>275</v>
      </c>
      <c r="N7" s="235"/>
      <c r="O7" s="161"/>
      <c r="U7" s="235" t="s">
        <v>275</v>
      </c>
      <c r="V7" s="235"/>
    </row>
    <row r="8" spans="4:22" ht="22.5" customHeight="1">
      <c r="D8" s="153"/>
      <c r="E8" s="236" t="s">
        <v>276</v>
      </c>
      <c r="F8" s="236"/>
      <c r="L8" s="153"/>
      <c r="M8" s="236" t="s">
        <v>276</v>
      </c>
      <c r="N8" s="236"/>
      <c r="O8" s="159"/>
      <c r="U8" s="236" t="s">
        <v>276</v>
      </c>
      <c r="V8" s="236"/>
    </row>
    <row r="9" ht="16.5" customHeight="1" thickBot="1">
      <c r="V9" s="107"/>
    </row>
    <row r="10" spans="4:22" ht="26.25" customHeight="1">
      <c r="D10" s="237" t="str">
        <f>"Адресная программа капитальных вложений на "&amp;YEAR_PERIOD&amp;" год (план)"</f>
        <v>Адресная программа капитальных вложений на 2014 год (план)</v>
      </c>
      <c r="E10" s="238"/>
      <c r="F10" s="238"/>
      <c r="G10" s="238"/>
      <c r="H10" s="238"/>
      <c r="I10" s="238"/>
      <c r="J10" s="238"/>
      <c r="K10" s="238"/>
      <c r="L10" s="238"/>
      <c r="M10" s="238"/>
      <c r="N10" s="238"/>
      <c r="O10" s="238"/>
      <c r="P10" s="238"/>
      <c r="Q10" s="238"/>
      <c r="R10" s="238"/>
      <c r="S10" s="238"/>
      <c r="T10" s="238"/>
      <c r="U10" s="238"/>
      <c r="V10" s="239"/>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40" t="s">
        <v>271</v>
      </c>
      <c r="E12" s="240"/>
      <c r="F12" s="240"/>
      <c r="G12" s="240"/>
      <c r="H12" s="240"/>
      <c r="I12" s="240"/>
      <c r="J12" s="240"/>
      <c r="K12" s="240"/>
      <c r="L12" s="240"/>
      <c r="M12" s="240"/>
      <c r="N12" s="240"/>
      <c r="O12" s="240"/>
      <c r="P12" s="240"/>
      <c r="Q12" s="240"/>
      <c r="R12" s="240"/>
      <c r="S12" s="240"/>
      <c r="T12" s="240"/>
      <c r="U12" s="240"/>
      <c r="V12" s="240"/>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41" t="s">
        <v>35</v>
      </c>
      <c r="F14" s="223" t="s">
        <v>365</v>
      </c>
      <c r="G14" s="225" t="s">
        <v>261</v>
      </c>
      <c r="H14" s="225" t="s">
        <v>262</v>
      </c>
      <c r="I14" s="225" t="s">
        <v>263</v>
      </c>
      <c r="J14" s="225"/>
      <c r="K14" s="225" t="s">
        <v>264</v>
      </c>
      <c r="L14" s="225"/>
      <c r="M14" s="225" t="s">
        <v>265</v>
      </c>
      <c r="N14" s="225"/>
      <c r="O14" s="223" t="str">
        <f>"Сумма по объекту"&amp;IF(YEAR_PERIOD="",""," на "&amp;YEAR_PERIOD&amp;" год")&amp;" в тек. ценах, 
тыс. руб.
(без НДС )"</f>
        <v>Сумма по объекту на 2014 год в тек. ценах, 
тыс. руб.
(без НДС )</v>
      </c>
      <c r="P14" s="223" t="str">
        <f>"Выполнено работ по состоянию на 01.01."&amp;YEAR_PERIOD&amp;" в тек. ценах, тыс. руб. 
(без НДС)"</f>
        <v>Выполнено работ по состоянию на 01.01.2014 в тек. ценах, тыс. руб. 
(без НДС)</v>
      </c>
      <c r="Q14" s="223" t="str">
        <f>"Оплачено по состоянию на 01.01."&amp;YEAR_PERIOD&amp;" в тек. ценах, тыс. руб.
(без НДС)"</f>
        <v>Оплачено по состоянию на 01.01.2014 в тек. ценах, тыс. руб.
(без НДС)</v>
      </c>
      <c r="R14" s="225" t="s">
        <v>338</v>
      </c>
      <c r="S14" s="225"/>
      <c r="T14" s="225" t="s">
        <v>323</v>
      </c>
      <c r="U14" s="229" t="s">
        <v>266</v>
      </c>
      <c r="V14" s="38"/>
    </row>
    <row r="15" spans="4:22" ht="27.75" customHeight="1" thickBot="1">
      <c r="D15" s="32"/>
      <c r="E15" s="242"/>
      <c r="F15" s="224"/>
      <c r="G15" s="226"/>
      <c r="H15" s="226"/>
      <c r="I15" s="226"/>
      <c r="J15" s="226"/>
      <c r="K15" s="117" t="s">
        <v>267</v>
      </c>
      <c r="L15" s="117" t="s">
        <v>268</v>
      </c>
      <c r="M15" s="154" t="s">
        <v>269</v>
      </c>
      <c r="N15" s="117" t="s">
        <v>320</v>
      </c>
      <c r="O15" s="224"/>
      <c r="P15" s="224"/>
      <c r="Q15" s="224"/>
      <c r="R15" s="226"/>
      <c r="S15" s="226"/>
      <c r="T15" s="226"/>
      <c r="U15" s="230"/>
      <c r="V15" s="38"/>
    </row>
    <row r="16" spans="4:22" ht="12" thickBot="1">
      <c r="D16" s="32"/>
      <c r="E16" s="118">
        <v>1</v>
      </c>
      <c r="F16" s="118">
        <v>2</v>
      </c>
      <c r="G16" s="118">
        <v>3</v>
      </c>
      <c r="H16" s="118">
        <v>4</v>
      </c>
      <c r="I16" s="231">
        <v>5</v>
      </c>
      <c r="J16" s="231"/>
      <c r="K16" s="118">
        <v>6</v>
      </c>
      <c r="L16" s="118">
        <v>7</v>
      </c>
      <c r="M16" s="118">
        <v>8</v>
      </c>
      <c r="N16" s="118">
        <v>9</v>
      </c>
      <c r="O16" s="118">
        <v>10</v>
      </c>
      <c r="P16" s="118">
        <v>11</v>
      </c>
      <c r="Q16" s="118">
        <v>12</v>
      </c>
      <c r="R16" s="231">
        <v>13</v>
      </c>
      <c r="S16" s="231"/>
      <c r="T16" s="118">
        <v>14</v>
      </c>
      <c r="U16" s="118">
        <v>15</v>
      </c>
      <c r="V16" s="38"/>
    </row>
    <row r="17" spans="2:22" ht="11.25" customHeight="1" hidden="1" thickBot="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7"/>
      <c r="J19" s="228"/>
      <c r="K19" s="121"/>
      <c r="L19" s="121"/>
      <c r="M19" s="121"/>
      <c r="N19" s="121"/>
      <c r="O19" s="122">
        <f>ROUND(SUM(O17:O18),2)</f>
        <v>0</v>
      </c>
      <c r="P19" s="122">
        <f>ROUND(SUM(P17:P18),2)</f>
        <v>0</v>
      </c>
      <c r="Q19" s="122">
        <f>ROUND(SUM(Q17:Q18),2)</f>
        <v>0</v>
      </c>
      <c r="R19" s="227"/>
      <c r="S19" s="228"/>
      <c r="T19" s="123"/>
      <c r="U19" s="124"/>
      <c r="V19" s="38"/>
    </row>
    <row r="20" spans="4:22" ht="15" customHeight="1">
      <c r="D20" s="32"/>
      <c r="E20" s="134"/>
      <c r="F20" s="125" t="s">
        <v>337</v>
      </c>
      <c r="G20" s="121"/>
      <c r="H20" s="121"/>
      <c r="I20" s="227"/>
      <c r="J20" s="228"/>
      <c r="K20" s="121"/>
      <c r="L20" s="121"/>
      <c r="M20" s="121"/>
      <c r="N20" s="121"/>
      <c r="O20" s="126"/>
      <c r="P20" s="126"/>
      <c r="Q20" s="126"/>
      <c r="R20" s="227"/>
      <c r="S20" s="228"/>
      <c r="T20" s="123"/>
      <c r="U20" s="124"/>
      <c r="V20" s="38"/>
    </row>
    <row r="21" spans="4:22" ht="15" customHeight="1" thickBot="1">
      <c r="D21" s="32"/>
      <c r="E21" s="135"/>
      <c r="F21" s="127" t="s">
        <v>321</v>
      </c>
      <c r="G21" s="128"/>
      <c r="H21" s="128"/>
      <c r="I21" s="129"/>
      <c r="J21" s="130"/>
      <c r="K21" s="128"/>
      <c r="L21" s="128"/>
      <c r="M21" s="128"/>
      <c r="N21" s="128"/>
      <c r="O21" s="131"/>
      <c r="P21" s="131"/>
      <c r="Q21" s="131"/>
      <c r="R21" s="129"/>
      <c r="S21" s="130"/>
      <c r="T21" s="132"/>
      <c r="U21" s="133"/>
      <c r="V21" s="38"/>
    </row>
    <row r="22" spans="4:22" ht="11.25">
      <c r="D22" s="32"/>
      <c r="E22" s="138"/>
      <c r="F22" s="138"/>
      <c r="G22" s="138"/>
      <c r="H22" s="138"/>
      <c r="I22" s="138"/>
      <c r="J22" s="138"/>
      <c r="K22" s="138"/>
      <c r="L22" s="138"/>
      <c r="M22" s="138"/>
      <c r="N22" s="138"/>
      <c r="O22" s="138"/>
      <c r="P22" s="138"/>
      <c r="Q22" s="138"/>
      <c r="R22" s="138"/>
      <c r="S22" s="138"/>
      <c r="T22" s="138"/>
      <c r="U22" s="138"/>
      <c r="V22" s="112"/>
    </row>
    <row r="23" spans="4:21" ht="11.25">
      <c r="D23" s="34"/>
      <c r="E23" s="34"/>
      <c r="F23" s="34"/>
      <c r="G23" s="34"/>
      <c r="H23" s="34"/>
      <c r="I23" s="34"/>
      <c r="J23" s="34"/>
      <c r="K23" s="34"/>
      <c r="L23" s="34"/>
      <c r="M23" s="34"/>
      <c r="N23" s="34"/>
      <c r="O23" s="34"/>
      <c r="P23" s="34"/>
      <c r="Q23" s="34"/>
      <c r="R23" s="34"/>
      <c r="S23" s="34"/>
      <c r="T23" s="34"/>
      <c r="U23"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F17 T17:U17 H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1 N17:Q17">
      <formula1>0</formula1>
      <formula2>9.99999999999999E+23</formula2>
    </dataValidation>
    <dataValidation type="list" allowBlank="1" showInputMessage="1" showErrorMessage="1" sqref="K17:L17">
      <formula1>Месяц</formula1>
    </dataValidation>
    <dataValidation type="list" allowBlank="1" showInputMessage="1" showErrorMessage="1" sqref="G17">
      <formula1>W_TYPE</formula1>
    </dataValidation>
    <dataValidation type="list" allowBlank="1" showInputMessage="1" showErrorMessage="1" sqref="M17">
      <formula1>DIMENSION_TYPE</formula1>
    </dataValidation>
  </dataValidations>
  <hyperlinks>
    <hyperlink ref="J17" location="'Передача ЭЭ'!K1" display="Выбрать"/>
    <hyperlink ref="F18" location="'Утилизация ТБО'!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xl/worksheets/sheet12.xml><?xml version="1.0" encoding="utf-8"?>
<worksheet xmlns="http://schemas.openxmlformats.org/spreadsheetml/2006/main" xmlns:r="http://schemas.openxmlformats.org/officeDocument/2006/relationships">
  <sheetPr codeName="Sheet_17">
    <pageSetUpPr fitToPage="1"/>
  </sheetPr>
  <dimension ref="A1:V23"/>
  <sheetViews>
    <sheetView showGridLines="0" zoomScalePageLayoutView="0" workbookViewId="0" topLeftCell="C3">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Захоронение твердых бытовых отходов</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33" t="s">
        <v>322</v>
      </c>
      <c r="E4" s="233"/>
      <c r="F4" s="233"/>
      <c r="L4" s="233" t="s">
        <v>384</v>
      </c>
      <c r="M4" s="233"/>
      <c r="N4" s="233"/>
      <c r="O4" s="158"/>
      <c r="U4" s="233" t="s">
        <v>382</v>
      </c>
      <c r="V4" s="233"/>
    </row>
    <row r="5" spans="1:22" s="111" customFormat="1" ht="22.5" customHeight="1">
      <c r="A5" s="45"/>
      <c r="B5" s="45"/>
      <c r="D5" s="152"/>
      <c r="E5" s="234"/>
      <c r="F5" s="234"/>
      <c r="L5" s="152"/>
      <c r="M5" s="234"/>
      <c r="N5" s="234"/>
      <c r="O5" s="160"/>
      <c r="U5" s="234" t="str">
        <f>IF(B_POST="","",B_POST)</f>
        <v>Генеральный директор</v>
      </c>
      <c r="V5" s="234"/>
    </row>
    <row r="6" spans="1:22" s="111" customFormat="1" ht="22.5" customHeight="1">
      <c r="A6" s="45"/>
      <c r="B6" s="45"/>
      <c r="D6" s="152"/>
      <c r="E6" s="232"/>
      <c r="F6" s="232"/>
      <c r="L6" s="152"/>
      <c r="M6" s="232"/>
      <c r="N6" s="232"/>
      <c r="O6" s="160"/>
      <c r="U6" s="232" t="str">
        <f>IF(B_FIO="","",B_FIO)</f>
        <v>Эмдин Сергей Владимирович</v>
      </c>
      <c r="V6" s="232"/>
    </row>
    <row r="7" spans="1:22" s="111" customFormat="1" ht="22.5" customHeight="1">
      <c r="A7" s="45"/>
      <c r="B7" s="45"/>
      <c r="D7" s="152"/>
      <c r="E7" s="235" t="s">
        <v>275</v>
      </c>
      <c r="F7" s="235"/>
      <c r="L7" s="152"/>
      <c r="M7" s="235" t="s">
        <v>275</v>
      </c>
      <c r="N7" s="235"/>
      <c r="O7" s="161"/>
      <c r="U7" s="235" t="s">
        <v>275</v>
      </c>
      <c r="V7" s="235"/>
    </row>
    <row r="8" spans="4:22" ht="22.5" customHeight="1">
      <c r="D8" s="153"/>
      <c r="E8" s="236" t="s">
        <v>276</v>
      </c>
      <c r="F8" s="236"/>
      <c r="L8" s="153"/>
      <c r="M8" s="236" t="s">
        <v>276</v>
      </c>
      <c r="N8" s="236"/>
      <c r="O8" s="159"/>
      <c r="U8" s="236" t="s">
        <v>276</v>
      </c>
      <c r="V8" s="236"/>
    </row>
    <row r="9" ht="16.5" customHeight="1" thickBot="1">
      <c r="V9" s="107"/>
    </row>
    <row r="10" spans="4:22" ht="26.25" customHeight="1">
      <c r="D10" s="237" t="str">
        <f>"Адресная программа капитальных вложений на "&amp;YEAR_PERIOD&amp;" год (план)"</f>
        <v>Адресная программа капитальных вложений на 2014 год (план)</v>
      </c>
      <c r="E10" s="238"/>
      <c r="F10" s="238"/>
      <c r="G10" s="238"/>
      <c r="H10" s="238"/>
      <c r="I10" s="238"/>
      <c r="J10" s="238"/>
      <c r="K10" s="238"/>
      <c r="L10" s="238"/>
      <c r="M10" s="238"/>
      <c r="N10" s="238"/>
      <c r="O10" s="238"/>
      <c r="P10" s="238"/>
      <c r="Q10" s="238"/>
      <c r="R10" s="238"/>
      <c r="S10" s="238"/>
      <c r="T10" s="238"/>
      <c r="U10" s="238"/>
      <c r="V10" s="239"/>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40" t="s">
        <v>272</v>
      </c>
      <c r="E12" s="240"/>
      <c r="F12" s="240"/>
      <c r="G12" s="240"/>
      <c r="H12" s="240"/>
      <c r="I12" s="240"/>
      <c r="J12" s="240"/>
      <c r="K12" s="240"/>
      <c r="L12" s="240"/>
      <c r="M12" s="240"/>
      <c r="N12" s="240"/>
      <c r="O12" s="240"/>
      <c r="P12" s="240"/>
      <c r="Q12" s="240"/>
      <c r="R12" s="240"/>
      <c r="S12" s="240"/>
      <c r="T12" s="240"/>
      <c r="U12" s="240"/>
      <c r="V12" s="240"/>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41" t="s">
        <v>35</v>
      </c>
      <c r="F14" s="223" t="s">
        <v>365</v>
      </c>
      <c r="G14" s="225" t="s">
        <v>261</v>
      </c>
      <c r="H14" s="225" t="s">
        <v>262</v>
      </c>
      <c r="I14" s="225" t="s">
        <v>263</v>
      </c>
      <c r="J14" s="225"/>
      <c r="K14" s="225" t="s">
        <v>264</v>
      </c>
      <c r="L14" s="225"/>
      <c r="M14" s="225" t="s">
        <v>265</v>
      </c>
      <c r="N14" s="225"/>
      <c r="O14" s="223" t="str">
        <f>"Сумма по объекту"&amp;IF(YEAR_PERIOD="",""," на "&amp;YEAR_PERIOD&amp;" год")&amp;" в тек. ценах, 
тыс. руб.
(без НДС )"</f>
        <v>Сумма по объекту на 2014 год в тек. ценах, 
тыс. руб.
(без НДС )</v>
      </c>
      <c r="P14" s="223" t="str">
        <f>"Выполнено работ по состоянию на 01.01."&amp;YEAR_PERIOD&amp;" в тек. ценах, тыс. руб. 
(без НДС)"</f>
        <v>Выполнено работ по состоянию на 01.01.2014 в тек. ценах, тыс. руб. 
(без НДС)</v>
      </c>
      <c r="Q14" s="223" t="str">
        <f>"Оплачено по состоянию на 01.01."&amp;YEAR_PERIOD&amp;" в тек. ценах, тыс. руб.
(без НДС)"</f>
        <v>Оплачено по состоянию на 01.01.2014 в тек. ценах, тыс. руб.
(без НДС)</v>
      </c>
      <c r="R14" s="225" t="s">
        <v>338</v>
      </c>
      <c r="S14" s="225"/>
      <c r="T14" s="225" t="s">
        <v>323</v>
      </c>
      <c r="U14" s="229" t="s">
        <v>266</v>
      </c>
      <c r="V14" s="38"/>
    </row>
    <row r="15" spans="4:22" ht="27.75" customHeight="1" thickBot="1">
      <c r="D15" s="32"/>
      <c r="E15" s="242"/>
      <c r="F15" s="224"/>
      <c r="G15" s="226"/>
      <c r="H15" s="226"/>
      <c r="I15" s="226"/>
      <c r="J15" s="226"/>
      <c r="K15" s="117" t="s">
        <v>267</v>
      </c>
      <c r="L15" s="117" t="s">
        <v>268</v>
      </c>
      <c r="M15" s="154" t="s">
        <v>269</v>
      </c>
      <c r="N15" s="117" t="s">
        <v>320</v>
      </c>
      <c r="O15" s="224"/>
      <c r="P15" s="224"/>
      <c r="Q15" s="224"/>
      <c r="R15" s="226"/>
      <c r="S15" s="226"/>
      <c r="T15" s="226"/>
      <c r="U15" s="230"/>
      <c r="V15" s="38"/>
    </row>
    <row r="16" spans="4:22" ht="12" thickBot="1">
      <c r="D16" s="32"/>
      <c r="E16" s="118">
        <v>1</v>
      </c>
      <c r="F16" s="118">
        <v>2</v>
      </c>
      <c r="G16" s="118">
        <v>3</v>
      </c>
      <c r="H16" s="118">
        <v>4</v>
      </c>
      <c r="I16" s="231">
        <v>5</v>
      </c>
      <c r="J16" s="231"/>
      <c r="K16" s="118">
        <v>6</v>
      </c>
      <c r="L16" s="118">
        <v>7</v>
      </c>
      <c r="M16" s="118">
        <v>8</v>
      </c>
      <c r="N16" s="118">
        <v>9</v>
      </c>
      <c r="O16" s="118">
        <v>10</v>
      </c>
      <c r="P16" s="118">
        <v>11</v>
      </c>
      <c r="Q16" s="118">
        <v>12</v>
      </c>
      <c r="R16" s="231">
        <v>13</v>
      </c>
      <c r="S16" s="231"/>
      <c r="T16" s="118">
        <v>14</v>
      </c>
      <c r="U16" s="118">
        <v>15</v>
      </c>
      <c r="V16" s="38"/>
    </row>
    <row r="17" spans="2:22" ht="11.25" customHeight="1" hidden="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7"/>
      <c r="J19" s="228"/>
      <c r="K19" s="121"/>
      <c r="L19" s="121"/>
      <c r="M19" s="121"/>
      <c r="N19" s="121"/>
      <c r="O19" s="122">
        <f>ROUND(SUM(O17:O18),2)</f>
        <v>0</v>
      </c>
      <c r="P19" s="122">
        <f>ROUND(SUM(P17:P18),2)</f>
        <v>0</v>
      </c>
      <c r="Q19" s="122">
        <f>ROUND(SUM(Q17:Q18),2)</f>
        <v>0</v>
      </c>
      <c r="R19" s="227"/>
      <c r="S19" s="228"/>
      <c r="T19" s="123"/>
      <c r="U19" s="124"/>
      <c r="V19" s="38"/>
    </row>
    <row r="20" spans="4:22" ht="15" customHeight="1">
      <c r="D20" s="32"/>
      <c r="E20" s="134"/>
      <c r="F20" s="125" t="s">
        <v>337</v>
      </c>
      <c r="G20" s="121"/>
      <c r="H20" s="121"/>
      <c r="I20" s="227"/>
      <c r="J20" s="228"/>
      <c r="K20" s="121"/>
      <c r="L20" s="121"/>
      <c r="M20" s="121"/>
      <c r="N20" s="121"/>
      <c r="O20" s="126"/>
      <c r="P20" s="126"/>
      <c r="Q20" s="126"/>
      <c r="R20" s="227"/>
      <c r="S20" s="228"/>
      <c r="T20" s="123"/>
      <c r="U20" s="124"/>
      <c r="V20" s="38"/>
    </row>
    <row r="21" spans="4:22" ht="15" customHeight="1" thickBot="1">
      <c r="D21" s="32"/>
      <c r="E21" s="135"/>
      <c r="F21" s="127" t="s">
        <v>321</v>
      </c>
      <c r="G21" s="128"/>
      <c r="H21" s="128"/>
      <c r="I21" s="129"/>
      <c r="J21" s="130"/>
      <c r="K21" s="128"/>
      <c r="L21" s="128"/>
      <c r="M21" s="128"/>
      <c r="N21" s="128"/>
      <c r="O21" s="131"/>
      <c r="P21" s="131"/>
      <c r="Q21" s="131"/>
      <c r="R21" s="129"/>
      <c r="S21" s="130"/>
      <c r="T21" s="132"/>
      <c r="U21" s="133"/>
      <c r="V21" s="38"/>
    </row>
    <row r="22" spans="4:22" ht="11.25">
      <c r="D22" s="32"/>
      <c r="E22" s="138"/>
      <c r="F22" s="138"/>
      <c r="G22" s="138"/>
      <c r="H22" s="138"/>
      <c r="I22" s="138"/>
      <c r="J22" s="138"/>
      <c r="K22" s="138"/>
      <c r="L22" s="138"/>
      <c r="M22" s="138"/>
      <c r="N22" s="138"/>
      <c r="O22" s="138"/>
      <c r="P22" s="138"/>
      <c r="Q22" s="138"/>
      <c r="R22" s="138"/>
      <c r="S22" s="138"/>
      <c r="T22" s="138"/>
      <c r="U22" s="138"/>
      <c r="V22" s="112"/>
    </row>
    <row r="23" spans="4:21" ht="11.25">
      <c r="D23" s="34"/>
      <c r="E23" s="34"/>
      <c r="F23" s="34"/>
      <c r="G23" s="34"/>
      <c r="H23" s="34"/>
      <c r="I23" s="34"/>
      <c r="J23" s="34"/>
      <c r="K23" s="34"/>
      <c r="L23" s="34"/>
      <c r="M23" s="34"/>
      <c r="N23" s="34"/>
      <c r="O23" s="34"/>
      <c r="P23" s="34"/>
      <c r="Q23" s="34"/>
      <c r="R23" s="34"/>
      <c r="S23" s="34"/>
      <c r="T23" s="34"/>
      <c r="U23"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H17 F17 T17:U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1 N17:Q17">
      <formula1>0</formula1>
      <formula2>9.99999999999999E+23</formula2>
    </dataValidation>
    <dataValidation type="list" allowBlank="1" showInputMessage="1" showErrorMessage="1" sqref="M17">
      <formula1>DIMENSION_TYPE</formula1>
    </dataValidation>
    <dataValidation type="list" allowBlank="1" showInputMessage="1" showErrorMessage="1" sqref="G17">
      <formula1>W_TYPE</formula1>
    </dataValidation>
    <dataValidation type="list" allowBlank="1" showInputMessage="1" showErrorMessage="1" sqref="K17:L17">
      <formula1>Месяц</formula1>
    </dataValidation>
  </dataValidations>
  <hyperlinks>
    <hyperlink ref="J17" location="'Передача ЭЭ'!K1" display="Выбрать"/>
    <hyperlink ref="F18" location="'Захоронение ТБО'!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xl/worksheets/sheet13.xml><?xml version="1.0" encoding="utf-8"?>
<worksheet xmlns="http://schemas.openxmlformats.org/spreadsheetml/2006/main" xmlns:r="http://schemas.openxmlformats.org/officeDocument/2006/relationships">
  <sheetPr codeName="Sheet_18">
    <pageSetUpPr fitToPage="1"/>
  </sheetPr>
  <dimension ref="A1:V23"/>
  <sheetViews>
    <sheetView showGridLines="0" zoomScalePageLayoutView="0" workbookViewId="0" topLeftCell="C3">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Перевозка пассажиров железнодорожным транспортом в пригородном сообщении на территории Санкт-Петербурга</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33" t="s">
        <v>322</v>
      </c>
      <c r="E4" s="233"/>
      <c r="F4" s="233"/>
      <c r="L4" s="233" t="s">
        <v>383</v>
      </c>
      <c r="M4" s="233"/>
      <c r="N4" s="233"/>
      <c r="O4" s="158"/>
      <c r="U4" s="233" t="s">
        <v>382</v>
      </c>
      <c r="V4" s="233"/>
    </row>
    <row r="5" spans="1:22" s="111" customFormat="1" ht="22.5" customHeight="1">
      <c r="A5" s="45"/>
      <c r="B5" s="45"/>
      <c r="D5" s="152"/>
      <c r="E5" s="234"/>
      <c r="F5" s="234"/>
      <c r="L5" s="152"/>
      <c r="M5" s="234"/>
      <c r="N5" s="234"/>
      <c r="O5" s="160"/>
      <c r="U5" s="234" t="str">
        <f>IF(B_POST="","",B_POST)</f>
        <v>Генеральный директор</v>
      </c>
      <c r="V5" s="234"/>
    </row>
    <row r="6" spans="1:22" s="111" customFormat="1" ht="22.5" customHeight="1">
      <c r="A6" s="45"/>
      <c r="B6" s="45"/>
      <c r="D6" s="152"/>
      <c r="E6" s="232"/>
      <c r="F6" s="232"/>
      <c r="L6" s="152"/>
      <c r="M6" s="232"/>
      <c r="N6" s="232"/>
      <c r="O6" s="160"/>
      <c r="U6" s="232" t="str">
        <f>IF(B_FIO="","",B_FIO)</f>
        <v>Эмдин Сергей Владимирович</v>
      </c>
      <c r="V6" s="232"/>
    </row>
    <row r="7" spans="1:22" s="111" customFormat="1" ht="22.5" customHeight="1">
      <c r="A7" s="45"/>
      <c r="B7" s="45"/>
      <c r="D7" s="152"/>
      <c r="E7" s="235" t="s">
        <v>275</v>
      </c>
      <c r="F7" s="235"/>
      <c r="L7" s="152"/>
      <c r="M7" s="235" t="s">
        <v>275</v>
      </c>
      <c r="N7" s="235"/>
      <c r="O7" s="161"/>
      <c r="U7" s="235" t="s">
        <v>275</v>
      </c>
      <c r="V7" s="235"/>
    </row>
    <row r="8" spans="4:22" ht="22.5" customHeight="1">
      <c r="D8" s="153"/>
      <c r="E8" s="236" t="s">
        <v>276</v>
      </c>
      <c r="F8" s="236"/>
      <c r="L8" s="153"/>
      <c r="M8" s="236" t="s">
        <v>276</v>
      </c>
      <c r="N8" s="236"/>
      <c r="O8" s="159"/>
      <c r="U8" s="236" t="s">
        <v>276</v>
      </c>
      <c r="V8" s="236"/>
    </row>
    <row r="9" ht="16.5" customHeight="1" thickBot="1">
      <c r="V9" s="107"/>
    </row>
    <row r="10" spans="4:22" ht="26.25" customHeight="1">
      <c r="D10" s="237" t="str">
        <f>"Адресная программа капитальных вложений на "&amp;YEAR_PERIOD&amp;" год (план)"</f>
        <v>Адресная программа капитальных вложений на 2014 год (план)</v>
      </c>
      <c r="E10" s="238"/>
      <c r="F10" s="238"/>
      <c r="G10" s="238"/>
      <c r="H10" s="238"/>
      <c r="I10" s="238"/>
      <c r="J10" s="238"/>
      <c r="K10" s="238"/>
      <c r="L10" s="238"/>
      <c r="M10" s="238"/>
      <c r="N10" s="238"/>
      <c r="O10" s="238"/>
      <c r="P10" s="238"/>
      <c r="Q10" s="238"/>
      <c r="R10" s="238"/>
      <c r="S10" s="238"/>
      <c r="T10" s="238"/>
      <c r="U10" s="238"/>
      <c r="V10" s="239"/>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40" t="s">
        <v>273</v>
      </c>
      <c r="E12" s="240"/>
      <c r="F12" s="240"/>
      <c r="G12" s="240"/>
      <c r="H12" s="240"/>
      <c r="I12" s="240"/>
      <c r="J12" s="240"/>
      <c r="K12" s="240"/>
      <c r="L12" s="240"/>
      <c r="M12" s="240"/>
      <c r="N12" s="240"/>
      <c r="O12" s="240"/>
      <c r="P12" s="240"/>
      <c r="Q12" s="240"/>
      <c r="R12" s="240"/>
      <c r="S12" s="240"/>
      <c r="T12" s="240"/>
      <c r="U12" s="240"/>
      <c r="V12" s="240"/>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41" t="s">
        <v>35</v>
      </c>
      <c r="F14" s="223" t="s">
        <v>365</v>
      </c>
      <c r="G14" s="225" t="s">
        <v>261</v>
      </c>
      <c r="H14" s="225" t="s">
        <v>262</v>
      </c>
      <c r="I14" s="225" t="s">
        <v>263</v>
      </c>
      <c r="J14" s="225"/>
      <c r="K14" s="225" t="s">
        <v>264</v>
      </c>
      <c r="L14" s="225"/>
      <c r="M14" s="225" t="s">
        <v>265</v>
      </c>
      <c r="N14" s="225"/>
      <c r="O14" s="223" t="str">
        <f>"Сумма по объекту"&amp;IF(YEAR_PERIOD="",""," на "&amp;YEAR_PERIOD&amp;" год")&amp;" в тек. ценах, 
тыс. руб.
(без НДС )"</f>
        <v>Сумма по объекту на 2014 год в тек. ценах, 
тыс. руб.
(без НДС )</v>
      </c>
      <c r="P14" s="223" t="str">
        <f>"Выполнено работ по состоянию на 01.01."&amp;YEAR_PERIOD&amp;" в тек. ценах, тыс. руб. 
(без НДС)"</f>
        <v>Выполнено работ по состоянию на 01.01.2014 в тек. ценах, тыс. руб. 
(без НДС)</v>
      </c>
      <c r="Q14" s="223" t="str">
        <f>"Оплачено по состоянию на 01.01."&amp;YEAR_PERIOD&amp;" в тек. ценах, тыс. руб.
(без НДС)"</f>
        <v>Оплачено по состоянию на 01.01.2014 в тек. ценах, тыс. руб.
(без НДС)</v>
      </c>
      <c r="R14" s="225" t="s">
        <v>338</v>
      </c>
      <c r="S14" s="225"/>
      <c r="T14" s="225" t="s">
        <v>323</v>
      </c>
      <c r="U14" s="229" t="s">
        <v>266</v>
      </c>
      <c r="V14" s="38"/>
    </row>
    <row r="15" spans="4:22" ht="27.75" customHeight="1" thickBot="1">
      <c r="D15" s="32"/>
      <c r="E15" s="242"/>
      <c r="F15" s="224"/>
      <c r="G15" s="226"/>
      <c r="H15" s="226"/>
      <c r="I15" s="226"/>
      <c r="J15" s="226"/>
      <c r="K15" s="117" t="s">
        <v>267</v>
      </c>
      <c r="L15" s="117" t="s">
        <v>268</v>
      </c>
      <c r="M15" s="154" t="s">
        <v>269</v>
      </c>
      <c r="N15" s="117" t="s">
        <v>320</v>
      </c>
      <c r="O15" s="224"/>
      <c r="P15" s="224"/>
      <c r="Q15" s="224"/>
      <c r="R15" s="226"/>
      <c r="S15" s="226"/>
      <c r="T15" s="226"/>
      <c r="U15" s="230"/>
      <c r="V15" s="38"/>
    </row>
    <row r="16" spans="4:22" ht="12" thickBot="1">
      <c r="D16" s="32"/>
      <c r="E16" s="118">
        <v>1</v>
      </c>
      <c r="F16" s="118">
        <v>2</v>
      </c>
      <c r="G16" s="118">
        <v>3</v>
      </c>
      <c r="H16" s="118">
        <v>4</v>
      </c>
      <c r="I16" s="231">
        <v>5</v>
      </c>
      <c r="J16" s="231"/>
      <c r="K16" s="118">
        <v>6</v>
      </c>
      <c r="L16" s="118">
        <v>7</v>
      </c>
      <c r="M16" s="118">
        <v>8</v>
      </c>
      <c r="N16" s="118">
        <v>9</v>
      </c>
      <c r="O16" s="118">
        <v>10</v>
      </c>
      <c r="P16" s="118">
        <v>11</v>
      </c>
      <c r="Q16" s="118">
        <v>12</v>
      </c>
      <c r="R16" s="231">
        <v>13</v>
      </c>
      <c r="S16" s="231"/>
      <c r="T16" s="118">
        <v>14</v>
      </c>
      <c r="U16" s="118">
        <v>15</v>
      </c>
      <c r="V16" s="38"/>
    </row>
    <row r="17" spans="2:22" ht="11.25" customHeight="1" hidden="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64"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7"/>
      <c r="J19" s="228"/>
      <c r="K19" s="121"/>
      <c r="L19" s="121"/>
      <c r="M19" s="121"/>
      <c r="N19" s="121"/>
      <c r="O19" s="122">
        <f>ROUND(SUM(O17:O18),2)</f>
        <v>0</v>
      </c>
      <c r="P19" s="122">
        <f>ROUND(SUM(P17:P18),2)</f>
        <v>0</v>
      </c>
      <c r="Q19" s="122">
        <f>ROUND(SUM(Q17:Q18),2)</f>
        <v>0</v>
      </c>
      <c r="R19" s="227"/>
      <c r="S19" s="228"/>
      <c r="T19" s="123"/>
      <c r="U19" s="124"/>
      <c r="V19" s="38"/>
    </row>
    <row r="20" spans="4:22" ht="15" customHeight="1">
      <c r="D20" s="32"/>
      <c r="E20" s="134"/>
      <c r="F20" s="125" t="s">
        <v>337</v>
      </c>
      <c r="G20" s="121"/>
      <c r="H20" s="121"/>
      <c r="I20" s="227"/>
      <c r="J20" s="228"/>
      <c r="K20" s="121"/>
      <c r="L20" s="121"/>
      <c r="M20" s="121"/>
      <c r="N20" s="121"/>
      <c r="O20" s="126"/>
      <c r="P20" s="126"/>
      <c r="Q20" s="126"/>
      <c r="R20" s="227"/>
      <c r="S20" s="228"/>
      <c r="T20" s="123"/>
      <c r="U20" s="124"/>
      <c r="V20" s="38"/>
    </row>
    <row r="21" spans="4:22" ht="15" customHeight="1" thickBot="1">
      <c r="D21" s="32"/>
      <c r="E21" s="135"/>
      <c r="F21" s="127" t="s">
        <v>321</v>
      </c>
      <c r="G21" s="128"/>
      <c r="H21" s="128"/>
      <c r="I21" s="129"/>
      <c r="J21" s="130"/>
      <c r="K21" s="128"/>
      <c r="L21" s="128"/>
      <c r="M21" s="128"/>
      <c r="N21" s="128"/>
      <c r="O21" s="131"/>
      <c r="P21" s="131"/>
      <c r="Q21" s="131"/>
      <c r="R21" s="129"/>
      <c r="S21" s="130"/>
      <c r="T21" s="132"/>
      <c r="U21" s="133"/>
      <c r="V21" s="38"/>
    </row>
    <row r="22" spans="4:22" ht="11.25">
      <c r="D22" s="32"/>
      <c r="E22" s="138"/>
      <c r="F22" s="138"/>
      <c r="G22" s="138"/>
      <c r="H22" s="138"/>
      <c r="I22" s="138"/>
      <c r="J22" s="138"/>
      <c r="K22" s="138"/>
      <c r="L22" s="138"/>
      <c r="M22" s="138"/>
      <c r="N22" s="138"/>
      <c r="O22" s="138"/>
      <c r="P22" s="138"/>
      <c r="Q22" s="138"/>
      <c r="R22" s="138"/>
      <c r="S22" s="138"/>
      <c r="T22" s="138"/>
      <c r="U22" s="138"/>
      <c r="V22" s="112"/>
    </row>
    <row r="23" spans="4:21" ht="11.25">
      <c r="D23" s="34"/>
      <c r="E23" s="34"/>
      <c r="F23" s="34"/>
      <c r="G23" s="34"/>
      <c r="H23" s="34"/>
      <c r="I23" s="34"/>
      <c r="J23" s="34"/>
      <c r="K23" s="34"/>
      <c r="L23" s="34"/>
      <c r="M23" s="34"/>
      <c r="N23" s="34"/>
      <c r="O23" s="34"/>
      <c r="P23" s="34"/>
      <c r="Q23" s="34"/>
      <c r="R23" s="34"/>
      <c r="S23" s="34"/>
      <c r="T23" s="34"/>
      <c r="U23"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H17 F17 T17:U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1 N17:Q17">
      <formula1>0</formula1>
      <formula2>9.99999999999999E+23</formula2>
    </dataValidation>
    <dataValidation type="list" allowBlank="1" showInputMessage="1" showErrorMessage="1" sqref="K17:L17">
      <formula1>Месяц</formula1>
    </dataValidation>
    <dataValidation type="list" allowBlank="1" showInputMessage="1" showErrorMessage="1" sqref="G17">
      <formula1>W_TYPE</formula1>
    </dataValidation>
    <dataValidation type="list" allowBlank="1" showInputMessage="1" showErrorMessage="1" sqref="M17">
      <formula1>DIMENSION_TYPE</formula1>
    </dataValidation>
  </dataValidations>
  <hyperlinks>
    <hyperlink ref="J17" location="'Передача ЭЭ'!K1" display="Выбрать"/>
    <hyperlink ref="F18" location="'ЖД (пассажир.)'!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xl/worksheets/sheet14.xml><?xml version="1.0" encoding="utf-8"?>
<worksheet xmlns="http://schemas.openxmlformats.org/spreadsheetml/2006/main" xmlns:r="http://schemas.openxmlformats.org/officeDocument/2006/relationships">
  <sheetPr codeName="Sheet_19">
    <pageSetUpPr fitToPage="1"/>
  </sheetPr>
  <dimension ref="A1:V23"/>
  <sheetViews>
    <sheetView showGridLines="0" zoomScalePageLayoutView="0" workbookViewId="0" topLeftCell="C3">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Транспортные услуги, оказываемые на подъездных железнодорожных путях</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33" t="s">
        <v>322</v>
      </c>
      <c r="E4" s="233"/>
      <c r="F4" s="233"/>
      <c r="L4" s="233" t="s">
        <v>383</v>
      </c>
      <c r="M4" s="233"/>
      <c r="N4" s="233"/>
      <c r="O4" s="158"/>
      <c r="U4" s="233" t="s">
        <v>382</v>
      </c>
      <c r="V4" s="233"/>
    </row>
    <row r="5" spans="1:22" s="111" customFormat="1" ht="22.5" customHeight="1">
      <c r="A5" s="45"/>
      <c r="B5" s="45"/>
      <c r="D5" s="152"/>
      <c r="E5" s="234"/>
      <c r="F5" s="234"/>
      <c r="L5" s="152"/>
      <c r="M5" s="234"/>
      <c r="N5" s="234"/>
      <c r="O5" s="160"/>
      <c r="U5" s="234" t="str">
        <f>IF(B_POST="","",B_POST)</f>
        <v>Генеральный директор</v>
      </c>
      <c r="V5" s="234"/>
    </row>
    <row r="6" spans="1:22" s="111" customFormat="1" ht="22.5" customHeight="1">
      <c r="A6" s="45"/>
      <c r="B6" s="45"/>
      <c r="D6" s="152"/>
      <c r="E6" s="232"/>
      <c r="F6" s="232"/>
      <c r="L6" s="152"/>
      <c r="M6" s="232"/>
      <c r="N6" s="232"/>
      <c r="O6" s="160"/>
      <c r="U6" s="232" t="str">
        <f>IF(B_FIO="","",B_FIO)</f>
        <v>Эмдин Сергей Владимирович</v>
      </c>
      <c r="V6" s="232"/>
    </row>
    <row r="7" spans="1:22" s="111" customFormat="1" ht="22.5" customHeight="1">
      <c r="A7" s="45"/>
      <c r="B7" s="45"/>
      <c r="D7" s="152"/>
      <c r="E7" s="235" t="s">
        <v>275</v>
      </c>
      <c r="F7" s="235"/>
      <c r="L7" s="152"/>
      <c r="M7" s="235" t="s">
        <v>275</v>
      </c>
      <c r="N7" s="235"/>
      <c r="O7" s="161"/>
      <c r="U7" s="235" t="s">
        <v>275</v>
      </c>
      <c r="V7" s="235"/>
    </row>
    <row r="8" spans="4:22" ht="22.5" customHeight="1">
      <c r="D8" s="153"/>
      <c r="E8" s="236" t="s">
        <v>276</v>
      </c>
      <c r="F8" s="236"/>
      <c r="L8" s="153"/>
      <c r="M8" s="236" t="s">
        <v>276</v>
      </c>
      <c r="N8" s="236"/>
      <c r="O8" s="159"/>
      <c r="U8" s="236" t="s">
        <v>276</v>
      </c>
      <c r="V8" s="236"/>
    </row>
    <row r="9" ht="16.5" customHeight="1" thickBot="1">
      <c r="V9" s="107"/>
    </row>
    <row r="10" spans="4:22" ht="26.25" customHeight="1">
      <c r="D10" s="237" t="str">
        <f>"Адресная программа капитальных вложений на "&amp;YEAR_PERIOD&amp;" год (план)"</f>
        <v>Адресная программа капитальных вложений на 2014 год (план)</v>
      </c>
      <c r="E10" s="238"/>
      <c r="F10" s="238"/>
      <c r="G10" s="238"/>
      <c r="H10" s="238"/>
      <c r="I10" s="238"/>
      <c r="J10" s="238"/>
      <c r="K10" s="238"/>
      <c r="L10" s="238"/>
      <c r="M10" s="238"/>
      <c r="N10" s="238"/>
      <c r="O10" s="238"/>
      <c r="P10" s="238"/>
      <c r="Q10" s="238"/>
      <c r="R10" s="238"/>
      <c r="S10" s="238"/>
      <c r="T10" s="238"/>
      <c r="U10" s="238"/>
      <c r="V10" s="239"/>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40" t="s">
        <v>242</v>
      </c>
      <c r="E12" s="240"/>
      <c r="F12" s="240"/>
      <c r="G12" s="240"/>
      <c r="H12" s="240"/>
      <c r="I12" s="240"/>
      <c r="J12" s="240"/>
      <c r="K12" s="240"/>
      <c r="L12" s="240"/>
      <c r="M12" s="240"/>
      <c r="N12" s="240"/>
      <c r="O12" s="240"/>
      <c r="P12" s="240"/>
      <c r="Q12" s="240"/>
      <c r="R12" s="240"/>
      <c r="S12" s="240"/>
      <c r="T12" s="240"/>
      <c r="U12" s="240"/>
      <c r="V12" s="240"/>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41" t="s">
        <v>35</v>
      </c>
      <c r="F14" s="223" t="s">
        <v>365</v>
      </c>
      <c r="G14" s="225" t="s">
        <v>261</v>
      </c>
      <c r="H14" s="225" t="s">
        <v>262</v>
      </c>
      <c r="I14" s="225" t="s">
        <v>263</v>
      </c>
      <c r="J14" s="225"/>
      <c r="K14" s="225" t="s">
        <v>264</v>
      </c>
      <c r="L14" s="225"/>
      <c r="M14" s="225" t="s">
        <v>265</v>
      </c>
      <c r="N14" s="225"/>
      <c r="O14" s="223" t="str">
        <f>"Сумма по объекту"&amp;IF(YEAR_PERIOD="",""," на "&amp;YEAR_PERIOD&amp;" год")&amp;" в тек. ценах, 
тыс. руб.
(без НДС )"</f>
        <v>Сумма по объекту на 2014 год в тек. ценах, 
тыс. руб.
(без НДС )</v>
      </c>
      <c r="P14" s="223" t="str">
        <f>"Выполнено работ по состоянию на 01.01."&amp;YEAR_PERIOD&amp;" в тек. ценах, тыс. руб. 
(без НДС)"</f>
        <v>Выполнено работ по состоянию на 01.01.2014 в тек. ценах, тыс. руб. 
(без НДС)</v>
      </c>
      <c r="Q14" s="223" t="str">
        <f>"Оплачено по состоянию на 01.01."&amp;YEAR_PERIOD&amp;" в тек. ценах, тыс. руб.
(без НДС)"</f>
        <v>Оплачено по состоянию на 01.01.2014 в тек. ценах, тыс. руб.
(без НДС)</v>
      </c>
      <c r="R14" s="225" t="s">
        <v>338</v>
      </c>
      <c r="S14" s="225"/>
      <c r="T14" s="225" t="s">
        <v>323</v>
      </c>
      <c r="U14" s="229" t="s">
        <v>266</v>
      </c>
      <c r="V14" s="38"/>
    </row>
    <row r="15" spans="4:22" ht="27.75" customHeight="1" thickBot="1">
      <c r="D15" s="32"/>
      <c r="E15" s="242"/>
      <c r="F15" s="224"/>
      <c r="G15" s="226"/>
      <c r="H15" s="226"/>
      <c r="I15" s="226"/>
      <c r="J15" s="226"/>
      <c r="K15" s="117" t="s">
        <v>267</v>
      </c>
      <c r="L15" s="117" t="s">
        <v>268</v>
      </c>
      <c r="M15" s="154" t="s">
        <v>269</v>
      </c>
      <c r="N15" s="117" t="s">
        <v>320</v>
      </c>
      <c r="O15" s="224"/>
      <c r="P15" s="224"/>
      <c r="Q15" s="224"/>
      <c r="R15" s="226"/>
      <c r="S15" s="226"/>
      <c r="T15" s="226"/>
      <c r="U15" s="230"/>
      <c r="V15" s="38"/>
    </row>
    <row r="16" spans="4:22" ht="12" thickBot="1">
      <c r="D16" s="32"/>
      <c r="E16" s="118">
        <v>1</v>
      </c>
      <c r="F16" s="118">
        <v>2</v>
      </c>
      <c r="G16" s="118">
        <v>3</v>
      </c>
      <c r="H16" s="118">
        <v>4</v>
      </c>
      <c r="I16" s="231">
        <v>5</v>
      </c>
      <c r="J16" s="231"/>
      <c r="K16" s="118">
        <v>6</v>
      </c>
      <c r="L16" s="118">
        <v>7</v>
      </c>
      <c r="M16" s="118">
        <v>8</v>
      </c>
      <c r="N16" s="118">
        <v>9</v>
      </c>
      <c r="O16" s="118">
        <v>10</v>
      </c>
      <c r="P16" s="118">
        <v>11</v>
      </c>
      <c r="Q16" s="118">
        <v>12</v>
      </c>
      <c r="R16" s="231">
        <v>13</v>
      </c>
      <c r="S16" s="231"/>
      <c r="T16" s="118">
        <v>14</v>
      </c>
      <c r="U16" s="118">
        <v>15</v>
      </c>
      <c r="V16" s="38"/>
    </row>
    <row r="17" spans="2:22" ht="11.25" customHeight="1" hidden="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7"/>
      <c r="J19" s="228"/>
      <c r="K19" s="121"/>
      <c r="L19" s="121"/>
      <c r="M19" s="121"/>
      <c r="N19" s="121"/>
      <c r="O19" s="122">
        <f>ROUND(SUM(O17:O18),2)</f>
        <v>0</v>
      </c>
      <c r="P19" s="122">
        <f>ROUND(SUM(P17:P18),2)</f>
        <v>0</v>
      </c>
      <c r="Q19" s="122">
        <f>ROUND(SUM(Q17:Q18),2)</f>
        <v>0</v>
      </c>
      <c r="R19" s="227"/>
      <c r="S19" s="228"/>
      <c r="T19" s="123"/>
      <c r="U19" s="124"/>
      <c r="V19" s="38"/>
    </row>
    <row r="20" spans="4:22" ht="15" customHeight="1">
      <c r="D20" s="32"/>
      <c r="E20" s="134"/>
      <c r="F20" s="125" t="s">
        <v>337</v>
      </c>
      <c r="G20" s="121"/>
      <c r="H20" s="121"/>
      <c r="I20" s="227"/>
      <c r="J20" s="228"/>
      <c r="K20" s="121"/>
      <c r="L20" s="121"/>
      <c r="M20" s="121"/>
      <c r="N20" s="121"/>
      <c r="O20" s="126"/>
      <c r="P20" s="126"/>
      <c r="Q20" s="126"/>
      <c r="R20" s="227"/>
      <c r="S20" s="228"/>
      <c r="T20" s="123"/>
      <c r="U20" s="124"/>
      <c r="V20" s="38"/>
    </row>
    <row r="21" spans="4:22" ht="15" customHeight="1" thickBot="1">
      <c r="D21" s="32"/>
      <c r="E21" s="135"/>
      <c r="F21" s="127" t="s">
        <v>321</v>
      </c>
      <c r="G21" s="128"/>
      <c r="H21" s="128"/>
      <c r="I21" s="129"/>
      <c r="J21" s="130"/>
      <c r="K21" s="128"/>
      <c r="L21" s="128"/>
      <c r="M21" s="128"/>
      <c r="N21" s="128"/>
      <c r="O21" s="131"/>
      <c r="P21" s="131"/>
      <c r="Q21" s="131"/>
      <c r="R21" s="129"/>
      <c r="S21" s="130"/>
      <c r="T21" s="132"/>
      <c r="U21" s="133"/>
      <c r="V21" s="38"/>
    </row>
    <row r="22" spans="4:22" ht="11.25">
      <c r="D22" s="32"/>
      <c r="E22" s="138"/>
      <c r="F22" s="138"/>
      <c r="G22" s="138"/>
      <c r="H22" s="138"/>
      <c r="I22" s="138"/>
      <c r="J22" s="138"/>
      <c r="K22" s="138"/>
      <c r="L22" s="138"/>
      <c r="M22" s="138"/>
      <c r="N22" s="138"/>
      <c r="O22" s="138"/>
      <c r="P22" s="138"/>
      <c r="Q22" s="138"/>
      <c r="R22" s="138"/>
      <c r="S22" s="138"/>
      <c r="T22" s="138"/>
      <c r="U22" s="138"/>
      <c r="V22" s="112"/>
    </row>
    <row r="23" spans="4:21" ht="11.25">
      <c r="D23" s="34"/>
      <c r="E23" s="34"/>
      <c r="F23" s="34"/>
      <c r="G23" s="34"/>
      <c r="H23" s="34"/>
      <c r="I23" s="34"/>
      <c r="J23" s="34"/>
      <c r="K23" s="34"/>
      <c r="L23" s="34"/>
      <c r="M23" s="34"/>
      <c r="N23" s="34"/>
      <c r="O23" s="34"/>
      <c r="P23" s="34"/>
      <c r="Q23" s="34"/>
      <c r="R23" s="34"/>
      <c r="S23" s="34"/>
      <c r="T23" s="34"/>
      <c r="U23"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H17 F17 T17:U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1 N17:Q17">
      <formula1>0</formula1>
      <formula2>9.99999999999999E+23</formula2>
    </dataValidation>
    <dataValidation type="list" allowBlank="1" showInputMessage="1" showErrorMessage="1" sqref="M17">
      <formula1>DIMENSION_TYPE</formula1>
    </dataValidation>
    <dataValidation type="list" allowBlank="1" showInputMessage="1" showErrorMessage="1" sqref="G17">
      <formula1>W_TYPE</formula1>
    </dataValidation>
    <dataValidation type="list" allowBlank="1" showInputMessage="1" showErrorMessage="1" sqref="K17:L17">
      <formula1>Месяц</formula1>
    </dataValidation>
  </dataValidations>
  <hyperlinks>
    <hyperlink ref="J17" location="'Передача ЭЭ'!K1" display="Выбрать"/>
    <hyperlink ref="F18" location="'ЖД (услуги)'!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xl/worksheets/sheet15.xml><?xml version="1.0" encoding="utf-8"?>
<worksheet xmlns="http://schemas.openxmlformats.org/spreadsheetml/2006/main" xmlns:r="http://schemas.openxmlformats.org/officeDocument/2006/relationships">
  <sheetPr codeName="Sheet_20">
    <pageSetUpPr fitToPage="1"/>
  </sheetPr>
  <dimension ref="A1:V23"/>
  <sheetViews>
    <sheetView showGridLines="0" zoomScalePageLayoutView="0" workbookViewId="0" topLeftCell="C3">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Транспортировка газа</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70.5" customHeight="1">
      <c r="A4" s="45"/>
      <c r="B4" s="45"/>
      <c r="D4" s="233" t="s">
        <v>322</v>
      </c>
      <c r="E4" s="233"/>
      <c r="F4" s="233"/>
      <c r="L4" s="233" t="s">
        <v>383</v>
      </c>
      <c r="M4" s="233"/>
      <c r="N4" s="233"/>
      <c r="O4" s="158"/>
      <c r="U4" s="233" t="s">
        <v>382</v>
      </c>
      <c r="V4" s="233"/>
    </row>
    <row r="5" spans="1:22" s="111" customFormat="1" ht="22.5" customHeight="1">
      <c r="A5" s="45"/>
      <c r="B5" s="45"/>
      <c r="D5" s="152"/>
      <c r="E5" s="234"/>
      <c r="F5" s="234"/>
      <c r="L5" s="152"/>
      <c r="M5" s="234"/>
      <c r="N5" s="234"/>
      <c r="O5" s="160"/>
      <c r="U5" s="234" t="str">
        <f>IF(B_POST="","",B_POST)</f>
        <v>Генеральный директор</v>
      </c>
      <c r="V5" s="234"/>
    </row>
    <row r="6" spans="1:22" s="111" customFormat="1" ht="22.5" customHeight="1">
      <c r="A6" s="45"/>
      <c r="B6" s="45"/>
      <c r="D6" s="152"/>
      <c r="E6" s="232"/>
      <c r="F6" s="232"/>
      <c r="L6" s="152"/>
      <c r="M6" s="232"/>
      <c r="N6" s="232"/>
      <c r="O6" s="160"/>
      <c r="U6" s="232" t="str">
        <f>IF(B_FIO="","",B_FIO)</f>
        <v>Эмдин Сергей Владимирович</v>
      </c>
      <c r="V6" s="232"/>
    </row>
    <row r="7" spans="1:22" s="111" customFormat="1" ht="22.5" customHeight="1">
      <c r="A7" s="45"/>
      <c r="B7" s="45"/>
      <c r="D7" s="152"/>
      <c r="E7" s="235" t="s">
        <v>275</v>
      </c>
      <c r="F7" s="235"/>
      <c r="L7" s="152"/>
      <c r="M7" s="235" t="s">
        <v>275</v>
      </c>
      <c r="N7" s="235"/>
      <c r="O7" s="161"/>
      <c r="U7" s="235" t="s">
        <v>275</v>
      </c>
      <c r="V7" s="235"/>
    </row>
    <row r="8" spans="4:22" ht="22.5" customHeight="1">
      <c r="D8" s="153"/>
      <c r="E8" s="236" t="s">
        <v>276</v>
      </c>
      <c r="F8" s="236"/>
      <c r="L8" s="153"/>
      <c r="M8" s="236" t="s">
        <v>276</v>
      </c>
      <c r="N8" s="236"/>
      <c r="O8" s="159"/>
      <c r="U8" s="236" t="s">
        <v>276</v>
      </c>
      <c r="V8" s="236"/>
    </row>
    <row r="9" ht="16.5" customHeight="1" thickBot="1">
      <c r="V9" s="107"/>
    </row>
    <row r="10" spans="4:22" ht="26.25" customHeight="1">
      <c r="D10" s="237" t="str">
        <f>"Адресная программа капитальных вложений на "&amp;YEAR_PERIOD&amp;" год (план)"</f>
        <v>Адресная программа капитальных вложений на 2014 год (план)</v>
      </c>
      <c r="E10" s="238"/>
      <c r="F10" s="238"/>
      <c r="G10" s="238"/>
      <c r="H10" s="238"/>
      <c r="I10" s="238"/>
      <c r="J10" s="238"/>
      <c r="K10" s="238"/>
      <c r="L10" s="238"/>
      <c r="M10" s="238"/>
      <c r="N10" s="238"/>
      <c r="O10" s="238"/>
      <c r="P10" s="238"/>
      <c r="Q10" s="238"/>
      <c r="R10" s="238"/>
      <c r="S10" s="238"/>
      <c r="T10" s="238"/>
      <c r="U10" s="238"/>
      <c r="V10" s="239"/>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40" t="s">
        <v>274</v>
      </c>
      <c r="E12" s="240"/>
      <c r="F12" s="240"/>
      <c r="G12" s="240"/>
      <c r="H12" s="240"/>
      <c r="I12" s="240"/>
      <c r="J12" s="240"/>
      <c r="K12" s="240"/>
      <c r="L12" s="240"/>
      <c r="M12" s="240"/>
      <c r="N12" s="240"/>
      <c r="O12" s="240"/>
      <c r="P12" s="240"/>
      <c r="Q12" s="240"/>
      <c r="R12" s="240"/>
      <c r="S12" s="240"/>
      <c r="T12" s="240"/>
      <c r="U12" s="240"/>
      <c r="V12" s="240"/>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41" t="s">
        <v>35</v>
      </c>
      <c r="F14" s="223" t="s">
        <v>365</v>
      </c>
      <c r="G14" s="225" t="s">
        <v>261</v>
      </c>
      <c r="H14" s="225" t="s">
        <v>262</v>
      </c>
      <c r="I14" s="225" t="s">
        <v>263</v>
      </c>
      <c r="J14" s="225"/>
      <c r="K14" s="225" t="s">
        <v>264</v>
      </c>
      <c r="L14" s="225"/>
      <c r="M14" s="225" t="s">
        <v>265</v>
      </c>
      <c r="N14" s="225"/>
      <c r="O14" s="223" t="str">
        <f>"Сумма по объекту"&amp;IF(YEAR_PERIOD="",""," на "&amp;YEAR_PERIOD&amp;" год")&amp;" в тек. ценах, 
тыс. руб.
(без НДС )"</f>
        <v>Сумма по объекту на 2014 год в тек. ценах, 
тыс. руб.
(без НДС )</v>
      </c>
      <c r="P14" s="223" t="str">
        <f>"Выполнено работ по состоянию на 01.01."&amp;YEAR_PERIOD&amp;" в тек. ценах, тыс. руб. 
(без НДС)"</f>
        <v>Выполнено работ по состоянию на 01.01.2014 в тек. ценах, тыс. руб. 
(без НДС)</v>
      </c>
      <c r="Q14" s="223" t="str">
        <f>"Оплачено по состоянию на 01.01."&amp;YEAR_PERIOD&amp;" в тек. ценах, тыс. руб.
(без НДС)"</f>
        <v>Оплачено по состоянию на 01.01.2014 в тек. ценах, тыс. руб.
(без НДС)</v>
      </c>
      <c r="R14" s="225" t="s">
        <v>338</v>
      </c>
      <c r="S14" s="225"/>
      <c r="T14" s="225" t="s">
        <v>323</v>
      </c>
      <c r="U14" s="229" t="s">
        <v>266</v>
      </c>
      <c r="V14" s="38"/>
    </row>
    <row r="15" spans="4:22" ht="27.75" customHeight="1" thickBot="1">
      <c r="D15" s="32"/>
      <c r="E15" s="242"/>
      <c r="F15" s="224"/>
      <c r="G15" s="226"/>
      <c r="H15" s="226"/>
      <c r="I15" s="226"/>
      <c r="J15" s="226"/>
      <c r="K15" s="117" t="s">
        <v>267</v>
      </c>
      <c r="L15" s="117" t="s">
        <v>268</v>
      </c>
      <c r="M15" s="154" t="s">
        <v>269</v>
      </c>
      <c r="N15" s="117" t="s">
        <v>320</v>
      </c>
      <c r="O15" s="224"/>
      <c r="P15" s="224"/>
      <c r="Q15" s="224"/>
      <c r="R15" s="226"/>
      <c r="S15" s="226"/>
      <c r="T15" s="226"/>
      <c r="U15" s="230"/>
      <c r="V15" s="38"/>
    </row>
    <row r="16" spans="4:22" ht="12" thickBot="1">
      <c r="D16" s="32"/>
      <c r="E16" s="118">
        <v>1</v>
      </c>
      <c r="F16" s="118">
        <v>2</v>
      </c>
      <c r="G16" s="118">
        <v>3</v>
      </c>
      <c r="H16" s="118">
        <v>4</v>
      </c>
      <c r="I16" s="231">
        <v>5</v>
      </c>
      <c r="J16" s="231"/>
      <c r="K16" s="118">
        <v>6</v>
      </c>
      <c r="L16" s="118">
        <v>7</v>
      </c>
      <c r="M16" s="118">
        <v>8</v>
      </c>
      <c r="N16" s="118">
        <v>9</v>
      </c>
      <c r="O16" s="118">
        <v>10</v>
      </c>
      <c r="P16" s="118">
        <v>11</v>
      </c>
      <c r="Q16" s="118">
        <v>12</v>
      </c>
      <c r="R16" s="231">
        <v>13</v>
      </c>
      <c r="S16" s="231"/>
      <c r="T16" s="118">
        <v>14</v>
      </c>
      <c r="U16" s="118">
        <v>15</v>
      </c>
      <c r="V16" s="38"/>
    </row>
    <row r="17" spans="2:22" ht="11.25" customHeight="1" hidden="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7"/>
      <c r="J19" s="228"/>
      <c r="K19" s="121"/>
      <c r="L19" s="121"/>
      <c r="M19" s="121"/>
      <c r="N19" s="121"/>
      <c r="O19" s="122">
        <f>ROUND(SUM(O17:O18),2)</f>
        <v>0</v>
      </c>
      <c r="P19" s="122">
        <f>ROUND(SUM(P17:P18),2)</f>
        <v>0</v>
      </c>
      <c r="Q19" s="122">
        <f>ROUND(SUM(Q17:Q18),2)</f>
        <v>0</v>
      </c>
      <c r="R19" s="227"/>
      <c r="S19" s="228"/>
      <c r="T19" s="123"/>
      <c r="U19" s="124"/>
      <c r="V19" s="38"/>
    </row>
    <row r="20" spans="4:22" ht="15" customHeight="1">
      <c r="D20" s="32"/>
      <c r="E20" s="134"/>
      <c r="F20" s="125" t="s">
        <v>337</v>
      </c>
      <c r="G20" s="121"/>
      <c r="H20" s="121"/>
      <c r="I20" s="227"/>
      <c r="J20" s="228"/>
      <c r="K20" s="121"/>
      <c r="L20" s="121"/>
      <c r="M20" s="121"/>
      <c r="N20" s="121"/>
      <c r="O20" s="126"/>
      <c r="P20" s="126"/>
      <c r="Q20" s="126"/>
      <c r="R20" s="227"/>
      <c r="S20" s="228"/>
      <c r="T20" s="123"/>
      <c r="U20" s="124"/>
      <c r="V20" s="38"/>
    </row>
    <row r="21" spans="4:22" ht="15" customHeight="1" thickBot="1">
      <c r="D21" s="32"/>
      <c r="E21" s="135"/>
      <c r="F21" s="127" t="s">
        <v>321</v>
      </c>
      <c r="G21" s="128"/>
      <c r="H21" s="128"/>
      <c r="I21" s="129"/>
      <c r="J21" s="130"/>
      <c r="K21" s="128"/>
      <c r="L21" s="128"/>
      <c r="M21" s="128"/>
      <c r="N21" s="128"/>
      <c r="O21" s="131"/>
      <c r="P21" s="131"/>
      <c r="Q21" s="131"/>
      <c r="R21" s="129"/>
      <c r="S21" s="130"/>
      <c r="T21" s="132"/>
      <c r="U21" s="133"/>
      <c r="V21" s="38"/>
    </row>
    <row r="22" spans="4:22" ht="11.25">
      <c r="D22" s="32"/>
      <c r="E22" s="138"/>
      <c r="F22" s="138"/>
      <c r="G22" s="138"/>
      <c r="H22" s="138"/>
      <c r="I22" s="138"/>
      <c r="J22" s="138"/>
      <c r="K22" s="138"/>
      <c r="L22" s="138"/>
      <c r="M22" s="138"/>
      <c r="N22" s="138"/>
      <c r="O22" s="138"/>
      <c r="P22" s="138"/>
      <c r="Q22" s="138"/>
      <c r="R22" s="138"/>
      <c r="S22" s="138"/>
      <c r="T22" s="138"/>
      <c r="U22" s="138"/>
      <c r="V22" s="112"/>
    </row>
    <row r="23" spans="4:21" ht="11.25">
      <c r="D23" s="34"/>
      <c r="E23" s="34"/>
      <c r="F23" s="34"/>
      <c r="G23" s="34"/>
      <c r="H23" s="34"/>
      <c r="I23" s="34"/>
      <c r="J23" s="34"/>
      <c r="K23" s="34"/>
      <c r="L23" s="34"/>
      <c r="M23" s="34"/>
      <c r="N23" s="34"/>
      <c r="O23" s="34"/>
      <c r="P23" s="34"/>
      <c r="Q23" s="34"/>
      <c r="R23" s="34"/>
      <c r="S23" s="34"/>
      <c r="T23" s="34"/>
      <c r="U23"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H17 F17 T17:U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1 N17:Q17">
      <formula1>0</formula1>
      <formula2>9.99999999999999E+23</formula2>
    </dataValidation>
    <dataValidation type="list" allowBlank="1" showInputMessage="1" showErrorMessage="1" sqref="K17:L17">
      <formula1>Месяц</formula1>
    </dataValidation>
    <dataValidation type="list" allowBlank="1" showInputMessage="1" showErrorMessage="1" sqref="G17">
      <formula1>W_TYPE</formula1>
    </dataValidation>
    <dataValidation type="list" allowBlank="1" showInputMessage="1" showErrorMessage="1" sqref="M17">
      <formula1>DIMENSION_TYPE</formula1>
    </dataValidation>
  </dataValidations>
  <hyperlinks>
    <hyperlink ref="J17" location="'Передача ЭЭ'!K1" display="Выбрать"/>
    <hyperlink ref="F18" location="'Транспортировка газа'!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xl/worksheets/sheet16.xml><?xml version="1.0" encoding="utf-8"?>
<worksheet xmlns="http://schemas.openxmlformats.org/spreadsheetml/2006/main" xmlns:r="http://schemas.openxmlformats.org/officeDocument/2006/relationships">
  <sheetPr codeName="Sheet_21">
    <pageSetUpPr fitToPage="1"/>
  </sheetPr>
  <dimension ref="A1:V23"/>
  <sheetViews>
    <sheetView showGridLines="0" zoomScalePageLayoutView="0" workbookViewId="0" topLeftCell="C3">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Реализация природного и сжиженного газа</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33" t="s">
        <v>322</v>
      </c>
      <c r="E4" s="233"/>
      <c r="F4" s="233"/>
      <c r="L4" s="233" t="s">
        <v>383</v>
      </c>
      <c r="M4" s="233"/>
      <c r="N4" s="233"/>
      <c r="O4" s="158"/>
      <c r="U4" s="233" t="s">
        <v>382</v>
      </c>
      <c r="V4" s="233"/>
    </row>
    <row r="5" spans="1:22" s="111" customFormat="1" ht="22.5" customHeight="1">
      <c r="A5" s="45"/>
      <c r="B5" s="45"/>
      <c r="D5" s="152"/>
      <c r="E5" s="234"/>
      <c r="F5" s="234"/>
      <c r="L5" s="152"/>
      <c r="M5" s="234"/>
      <c r="N5" s="234"/>
      <c r="O5" s="160"/>
      <c r="U5" s="234" t="str">
        <f>IF(B_POST="","",B_POST)</f>
        <v>Генеральный директор</v>
      </c>
      <c r="V5" s="234"/>
    </row>
    <row r="6" spans="1:22" s="111" customFormat="1" ht="22.5" customHeight="1">
      <c r="A6" s="45"/>
      <c r="B6" s="45"/>
      <c r="D6" s="152"/>
      <c r="E6" s="232"/>
      <c r="F6" s="232"/>
      <c r="L6" s="152"/>
      <c r="M6" s="232"/>
      <c r="N6" s="232"/>
      <c r="O6" s="160"/>
      <c r="U6" s="232" t="str">
        <f>IF(B_FIO="","",B_FIO)</f>
        <v>Эмдин Сергей Владимирович</v>
      </c>
      <c r="V6" s="232"/>
    </row>
    <row r="7" spans="1:22" s="111" customFormat="1" ht="22.5" customHeight="1">
      <c r="A7" s="45"/>
      <c r="B7" s="45"/>
      <c r="D7" s="152"/>
      <c r="E7" s="235" t="s">
        <v>275</v>
      </c>
      <c r="F7" s="235"/>
      <c r="L7" s="152"/>
      <c r="M7" s="235" t="s">
        <v>275</v>
      </c>
      <c r="N7" s="235"/>
      <c r="O7" s="161"/>
      <c r="U7" s="235" t="s">
        <v>275</v>
      </c>
      <c r="V7" s="235"/>
    </row>
    <row r="8" spans="4:22" ht="22.5" customHeight="1">
      <c r="D8" s="153"/>
      <c r="E8" s="236" t="s">
        <v>276</v>
      </c>
      <c r="F8" s="236"/>
      <c r="L8" s="153"/>
      <c r="M8" s="236" t="s">
        <v>276</v>
      </c>
      <c r="N8" s="236"/>
      <c r="O8" s="159"/>
      <c r="U8" s="236" t="s">
        <v>276</v>
      </c>
      <c r="V8" s="236"/>
    </row>
    <row r="9" ht="16.5" customHeight="1" thickBot="1">
      <c r="V9" s="107"/>
    </row>
    <row r="10" spans="4:22" ht="26.25" customHeight="1">
      <c r="D10" s="237" t="str">
        <f>"Адресная программа капитальных вложений на "&amp;YEAR_PERIOD&amp;" год (план)"</f>
        <v>Адресная программа капитальных вложений на 2014 год (план)</v>
      </c>
      <c r="E10" s="238"/>
      <c r="F10" s="238"/>
      <c r="G10" s="238"/>
      <c r="H10" s="238"/>
      <c r="I10" s="238"/>
      <c r="J10" s="238"/>
      <c r="K10" s="238"/>
      <c r="L10" s="238"/>
      <c r="M10" s="238"/>
      <c r="N10" s="238"/>
      <c r="O10" s="238"/>
      <c r="P10" s="238"/>
      <c r="Q10" s="238"/>
      <c r="R10" s="238"/>
      <c r="S10" s="238"/>
      <c r="T10" s="238"/>
      <c r="U10" s="238"/>
      <c r="V10" s="239"/>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40" t="s">
        <v>299</v>
      </c>
      <c r="E12" s="240"/>
      <c r="F12" s="240"/>
      <c r="G12" s="240"/>
      <c r="H12" s="240"/>
      <c r="I12" s="240"/>
      <c r="J12" s="240"/>
      <c r="K12" s="240"/>
      <c r="L12" s="240"/>
      <c r="M12" s="240"/>
      <c r="N12" s="240"/>
      <c r="O12" s="240"/>
      <c r="P12" s="240"/>
      <c r="Q12" s="240"/>
      <c r="R12" s="240"/>
      <c r="S12" s="240"/>
      <c r="T12" s="240"/>
      <c r="U12" s="240"/>
      <c r="V12" s="240"/>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41" t="s">
        <v>35</v>
      </c>
      <c r="F14" s="223" t="s">
        <v>365</v>
      </c>
      <c r="G14" s="225" t="s">
        <v>261</v>
      </c>
      <c r="H14" s="225" t="s">
        <v>262</v>
      </c>
      <c r="I14" s="225" t="s">
        <v>263</v>
      </c>
      <c r="J14" s="225"/>
      <c r="K14" s="225" t="s">
        <v>264</v>
      </c>
      <c r="L14" s="225"/>
      <c r="M14" s="225" t="s">
        <v>265</v>
      </c>
      <c r="N14" s="225"/>
      <c r="O14" s="223" t="str">
        <f>"Сумма по объекту"&amp;IF(YEAR_PERIOD="",""," на "&amp;YEAR_PERIOD&amp;" год")&amp;" в тек. ценах, 
тыс. руб.
(без НДС )"</f>
        <v>Сумма по объекту на 2014 год в тек. ценах, 
тыс. руб.
(без НДС )</v>
      </c>
      <c r="P14" s="223" t="str">
        <f>"Выполнено работ по состоянию на 01.01."&amp;YEAR_PERIOD&amp;" в тек. ценах, тыс. руб. 
(без НДС)"</f>
        <v>Выполнено работ по состоянию на 01.01.2014 в тек. ценах, тыс. руб. 
(без НДС)</v>
      </c>
      <c r="Q14" s="223" t="str">
        <f>"Оплачено по состоянию на 01.01."&amp;YEAR_PERIOD&amp;" в тек. ценах, тыс. руб.
(без НДС)"</f>
        <v>Оплачено по состоянию на 01.01.2014 в тек. ценах, тыс. руб.
(без НДС)</v>
      </c>
      <c r="R14" s="225" t="s">
        <v>338</v>
      </c>
      <c r="S14" s="225"/>
      <c r="T14" s="225" t="s">
        <v>323</v>
      </c>
      <c r="U14" s="229" t="s">
        <v>266</v>
      </c>
      <c r="V14" s="38"/>
    </row>
    <row r="15" spans="4:22" ht="27.75" customHeight="1" thickBot="1">
      <c r="D15" s="32"/>
      <c r="E15" s="242"/>
      <c r="F15" s="224"/>
      <c r="G15" s="226"/>
      <c r="H15" s="226"/>
      <c r="I15" s="226"/>
      <c r="J15" s="226"/>
      <c r="K15" s="117" t="s">
        <v>267</v>
      </c>
      <c r="L15" s="117" t="s">
        <v>268</v>
      </c>
      <c r="M15" s="154" t="s">
        <v>269</v>
      </c>
      <c r="N15" s="117" t="s">
        <v>320</v>
      </c>
      <c r="O15" s="224"/>
      <c r="P15" s="224"/>
      <c r="Q15" s="224"/>
      <c r="R15" s="226"/>
      <c r="S15" s="226"/>
      <c r="T15" s="226"/>
      <c r="U15" s="230"/>
      <c r="V15" s="38"/>
    </row>
    <row r="16" spans="4:22" ht="12" thickBot="1">
      <c r="D16" s="32"/>
      <c r="E16" s="118">
        <v>1</v>
      </c>
      <c r="F16" s="118">
        <v>2</v>
      </c>
      <c r="G16" s="118">
        <v>3</v>
      </c>
      <c r="H16" s="118">
        <v>4</v>
      </c>
      <c r="I16" s="231">
        <v>5</v>
      </c>
      <c r="J16" s="231"/>
      <c r="K16" s="118">
        <v>6</v>
      </c>
      <c r="L16" s="118">
        <v>7</v>
      </c>
      <c r="M16" s="118">
        <v>8</v>
      </c>
      <c r="N16" s="118">
        <v>9</v>
      </c>
      <c r="O16" s="118">
        <v>10</v>
      </c>
      <c r="P16" s="118">
        <v>11</v>
      </c>
      <c r="Q16" s="118">
        <v>12</v>
      </c>
      <c r="R16" s="231">
        <v>13</v>
      </c>
      <c r="S16" s="231"/>
      <c r="T16" s="118">
        <v>14</v>
      </c>
      <c r="U16" s="118">
        <v>15</v>
      </c>
      <c r="V16" s="38"/>
    </row>
    <row r="17" spans="2:22" ht="12" hidden="1" thickBot="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7"/>
      <c r="J19" s="228"/>
      <c r="K19" s="121"/>
      <c r="L19" s="121"/>
      <c r="M19" s="121"/>
      <c r="N19" s="121"/>
      <c r="O19" s="122">
        <f>ROUND(SUM(O17:O18),2)</f>
        <v>0</v>
      </c>
      <c r="P19" s="122">
        <f>ROUND(SUM(P17:P18),2)</f>
        <v>0</v>
      </c>
      <c r="Q19" s="122">
        <f>ROUND(SUM(Q17:Q18),2)</f>
        <v>0</v>
      </c>
      <c r="R19" s="227"/>
      <c r="S19" s="228"/>
      <c r="T19" s="123"/>
      <c r="U19" s="124"/>
      <c r="V19" s="38"/>
    </row>
    <row r="20" spans="4:22" ht="15" customHeight="1">
      <c r="D20" s="32"/>
      <c r="E20" s="134"/>
      <c r="F20" s="125" t="s">
        <v>337</v>
      </c>
      <c r="G20" s="121"/>
      <c r="H20" s="121"/>
      <c r="I20" s="227"/>
      <c r="J20" s="228"/>
      <c r="K20" s="121"/>
      <c r="L20" s="121"/>
      <c r="M20" s="121"/>
      <c r="N20" s="121"/>
      <c r="O20" s="126"/>
      <c r="P20" s="126"/>
      <c r="Q20" s="126"/>
      <c r="R20" s="227"/>
      <c r="S20" s="228"/>
      <c r="T20" s="123"/>
      <c r="U20" s="124"/>
      <c r="V20" s="38"/>
    </row>
    <row r="21" spans="4:22" ht="15" customHeight="1" thickBot="1">
      <c r="D21" s="32"/>
      <c r="E21" s="135"/>
      <c r="F21" s="127" t="s">
        <v>321</v>
      </c>
      <c r="G21" s="128"/>
      <c r="H21" s="128"/>
      <c r="I21" s="129"/>
      <c r="J21" s="130"/>
      <c r="K21" s="128"/>
      <c r="L21" s="128"/>
      <c r="M21" s="128"/>
      <c r="N21" s="128"/>
      <c r="O21" s="131"/>
      <c r="P21" s="131"/>
      <c r="Q21" s="131"/>
      <c r="R21" s="129"/>
      <c r="S21" s="130"/>
      <c r="T21" s="132"/>
      <c r="U21" s="133"/>
      <c r="V21" s="38"/>
    </row>
    <row r="22" spans="4:22" ht="11.25">
      <c r="D22" s="32"/>
      <c r="E22" s="138"/>
      <c r="F22" s="138"/>
      <c r="G22" s="138"/>
      <c r="H22" s="138"/>
      <c r="I22" s="138"/>
      <c r="J22" s="138"/>
      <c r="K22" s="138"/>
      <c r="L22" s="138"/>
      <c r="M22" s="138"/>
      <c r="N22" s="138"/>
      <c r="O22" s="138"/>
      <c r="P22" s="138"/>
      <c r="Q22" s="138"/>
      <c r="R22" s="138"/>
      <c r="S22" s="138"/>
      <c r="T22" s="138"/>
      <c r="U22" s="138"/>
      <c r="V22" s="112"/>
    </row>
    <row r="23" spans="4:21" ht="11.25">
      <c r="D23" s="34"/>
      <c r="E23" s="34"/>
      <c r="F23" s="34"/>
      <c r="G23" s="34"/>
      <c r="H23" s="34"/>
      <c r="I23" s="34"/>
      <c r="J23" s="34"/>
      <c r="K23" s="34"/>
      <c r="L23" s="34"/>
      <c r="M23" s="34"/>
      <c r="N23" s="34"/>
      <c r="O23" s="34"/>
      <c r="P23" s="34"/>
      <c r="Q23" s="34"/>
      <c r="R23" s="34"/>
      <c r="S23" s="34"/>
      <c r="T23" s="34"/>
      <c r="U23"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decimal" allowBlank="1" showInputMessage="1" showErrorMessage="1" errorTitle="Внимание" error="Неверное значение, допускаются только действительные числа" sqref="O20:Q21 N17:Q17">
      <formula1>0</formula1>
      <formula2>9.99999999999999E+23</formula2>
    </dataValidation>
    <dataValidation type="textLength" allowBlank="1" showInputMessage="1" showErrorMessage="1" errorTitle="Ограничение длины текста." error="Слишком длинный текст." sqref="H17 F17 T17:U17">
      <formula1>0</formula1>
      <formula2>900</formula2>
    </dataValidation>
    <dataValidation type="list" allowBlank="1" showInputMessage="1" showErrorMessage="1" sqref="M17">
      <formula1>DIMENSION_TYPE</formula1>
    </dataValidation>
    <dataValidation type="list" allowBlank="1" showInputMessage="1" showErrorMessage="1" sqref="G17">
      <formula1>W_TYPE</formula1>
    </dataValidation>
    <dataValidation type="list" allowBlank="1" showInputMessage="1" showErrorMessage="1" sqref="K17:L17">
      <formula1>Месяц</formula1>
    </dataValidation>
  </dataValidations>
  <hyperlinks>
    <hyperlink ref="J17" location="'Передача ЭЭ'!K1" display="Выбрать"/>
    <hyperlink ref="F18" location="'Реализация газа'!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xl/worksheets/sheet17.xml><?xml version="1.0" encoding="utf-8"?>
<worksheet xmlns="http://schemas.openxmlformats.org/spreadsheetml/2006/main" xmlns:r="http://schemas.openxmlformats.org/officeDocument/2006/relationships">
  <sheetPr codeName="Sheet_16">
    <pageSetUpPr fitToPage="1"/>
  </sheetPr>
  <dimension ref="A4:H22"/>
  <sheetViews>
    <sheetView showGridLines="0" zoomScalePageLayoutView="0" workbookViewId="0" topLeftCell="C4">
      <selection activeCell="E14" sqref="E14:G14"/>
    </sheetView>
  </sheetViews>
  <sheetFormatPr defaultColWidth="9.140625" defaultRowHeight="11.25"/>
  <cols>
    <col min="1" max="2" width="0" style="45" hidden="1" customWidth="1"/>
    <col min="3" max="3" width="15.7109375" style="0" customWidth="1"/>
    <col min="5" max="5" width="22.140625" style="0" customWidth="1"/>
    <col min="6" max="6" width="59.28125" style="0" customWidth="1"/>
    <col min="7" max="7" width="16.28125" style="0" customWidth="1"/>
    <col min="8" max="8" width="9.140625" style="0" customWidth="1"/>
  </cols>
  <sheetData>
    <row r="1" s="45" customFormat="1" ht="11.25" hidden="1"/>
    <row r="2" s="45" customFormat="1" ht="11.25" hidden="1"/>
    <row r="3" s="45" customFormat="1" ht="11.25" hidden="1"/>
    <row r="4" spans="7:8" ht="11.25">
      <c r="G4" s="179" t="str">
        <f>FORMCODE</f>
        <v>ADR.PR.CAP.INV.PLAN.4.178</v>
      </c>
      <c r="H4" s="179"/>
    </row>
    <row r="5" spans="7:8" ht="11.25">
      <c r="G5" s="179" t="str">
        <f>VERSION</f>
        <v>Версия 1.1</v>
      </c>
      <c r="H5" s="179"/>
    </row>
    <row r="6" spans="7:8" ht="11.25">
      <c r="G6" s="73"/>
      <c r="H6" s="73"/>
    </row>
    <row r="7" spans="7:8" ht="12" thickBot="1">
      <c r="G7" s="255"/>
      <c r="H7" s="255"/>
    </row>
    <row r="8" spans="1:8" s="91" customFormat="1" ht="15" customHeight="1">
      <c r="A8" s="90"/>
      <c r="B8" s="90"/>
      <c r="D8" s="237" t="s">
        <v>119</v>
      </c>
      <c r="E8" s="238"/>
      <c r="F8" s="238"/>
      <c r="G8" s="238"/>
      <c r="H8" s="239"/>
    </row>
    <row r="9" spans="1:8" s="91" customFormat="1" ht="15" customHeight="1" thickBot="1">
      <c r="A9" s="90"/>
      <c r="B9" s="90"/>
      <c r="D9" s="256" t="str">
        <f>COMPANY</f>
        <v>ООО "Воздушные ворота северной столицы"</v>
      </c>
      <c r="E9" s="257"/>
      <c r="F9" s="257"/>
      <c r="G9" s="257"/>
      <c r="H9" s="258"/>
    </row>
    <row r="10" spans="4:8" ht="11.25">
      <c r="D10" s="187"/>
      <c r="E10" s="187"/>
      <c r="F10" s="187"/>
      <c r="G10" s="187"/>
      <c r="H10" s="187"/>
    </row>
    <row r="11" spans="4:8" ht="15" customHeight="1" thickBot="1">
      <c r="D11" s="33"/>
      <c r="E11" s="34"/>
      <c r="F11" s="34"/>
      <c r="G11" s="34"/>
      <c r="H11" s="37"/>
    </row>
    <row r="12" spans="4:8" ht="30" customHeight="1">
      <c r="D12" s="32"/>
      <c r="E12" s="249"/>
      <c r="F12" s="250"/>
      <c r="G12" s="251"/>
      <c r="H12" s="38"/>
    </row>
    <row r="13" spans="4:8" ht="30" customHeight="1">
      <c r="D13" s="32"/>
      <c r="E13" s="252"/>
      <c r="F13" s="253"/>
      <c r="G13" s="254"/>
      <c r="H13" s="38"/>
    </row>
    <row r="14" spans="4:8" ht="30" customHeight="1">
      <c r="D14" s="32"/>
      <c r="E14" s="243"/>
      <c r="F14" s="244"/>
      <c r="G14" s="245"/>
      <c r="H14" s="38"/>
    </row>
    <row r="15" spans="4:8" ht="30" customHeight="1">
      <c r="D15" s="32"/>
      <c r="E15" s="243"/>
      <c r="F15" s="244"/>
      <c r="G15" s="245"/>
      <c r="H15" s="38"/>
    </row>
    <row r="16" spans="4:8" ht="30" customHeight="1">
      <c r="D16" s="32"/>
      <c r="E16" s="243"/>
      <c r="F16" s="244"/>
      <c r="G16" s="245"/>
      <c r="H16" s="38"/>
    </row>
    <row r="17" spans="4:8" ht="30" customHeight="1">
      <c r="D17" s="32"/>
      <c r="E17" s="243"/>
      <c r="F17" s="244"/>
      <c r="G17" s="245"/>
      <c r="H17" s="38"/>
    </row>
    <row r="18" spans="4:8" ht="30" customHeight="1">
      <c r="D18" s="32"/>
      <c r="E18" s="243"/>
      <c r="F18" s="244"/>
      <c r="G18" s="245"/>
      <c r="H18" s="38"/>
    </row>
    <row r="19" spans="1:8" s="57" customFormat="1" ht="30" customHeight="1">
      <c r="A19" s="58"/>
      <c r="B19" s="58"/>
      <c r="D19" s="32"/>
      <c r="E19" s="243"/>
      <c r="F19" s="244"/>
      <c r="G19" s="245"/>
      <c r="H19" s="38"/>
    </row>
    <row r="20" spans="1:8" s="57" customFormat="1" ht="30" customHeight="1">
      <c r="A20" s="58"/>
      <c r="B20" s="58"/>
      <c r="D20" s="32"/>
      <c r="E20" s="243"/>
      <c r="F20" s="244"/>
      <c r="G20" s="245"/>
      <c r="H20" s="38"/>
    </row>
    <row r="21" spans="1:8" s="57" customFormat="1" ht="30" customHeight="1" thickBot="1">
      <c r="A21" s="58"/>
      <c r="B21" s="58"/>
      <c r="D21" s="32"/>
      <c r="E21" s="246"/>
      <c r="F21" s="247"/>
      <c r="G21" s="248"/>
      <c r="H21" s="38"/>
    </row>
    <row r="22" spans="4:8" ht="15" customHeight="1">
      <c r="D22" s="35"/>
      <c r="E22" s="36"/>
      <c r="F22" s="36"/>
      <c r="G22" s="36"/>
      <c r="H22" s="39"/>
    </row>
  </sheetData>
  <sheetProtection password="E4D4" sheet="1" formatColumns="0" formatRows="0"/>
  <mergeCells count="16">
    <mergeCell ref="G4:H4"/>
    <mergeCell ref="G5:H5"/>
    <mergeCell ref="G7:H7"/>
    <mergeCell ref="D8:H8"/>
    <mergeCell ref="D9:H9"/>
    <mergeCell ref="D10:H10"/>
    <mergeCell ref="E18:G18"/>
    <mergeCell ref="E19:G19"/>
    <mergeCell ref="E20:G20"/>
    <mergeCell ref="E21:G21"/>
    <mergeCell ref="E12:G12"/>
    <mergeCell ref="E13:G13"/>
    <mergeCell ref="E14:G14"/>
    <mergeCell ref="E15:G15"/>
    <mergeCell ref="E16:G16"/>
    <mergeCell ref="E17:G17"/>
  </mergeCells>
  <dataValidations count="1">
    <dataValidation type="textLength" allowBlank="1" showInputMessage="1" showErrorMessage="1" sqref="E12:G21">
      <formula1>0</formula1>
      <formula2>900</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18.xml><?xml version="1.0" encoding="utf-8"?>
<worksheet xmlns="http://schemas.openxmlformats.org/spreadsheetml/2006/main" xmlns:r="http://schemas.openxmlformats.org/officeDocument/2006/relationships">
  <sheetPr codeName="Sheet_06">
    <pageSetUpPr fitToPage="1"/>
  </sheetPr>
  <dimension ref="A4:H22"/>
  <sheetViews>
    <sheetView showGridLines="0" tabSelected="1" zoomScale="85" zoomScaleNormal="85" zoomScalePageLayoutView="0" workbookViewId="0" topLeftCell="C4">
      <selection activeCell="E13" sqref="E13"/>
    </sheetView>
  </sheetViews>
  <sheetFormatPr defaultColWidth="9.140625" defaultRowHeight="11.25"/>
  <cols>
    <col min="1" max="2" width="0" style="45" hidden="1" customWidth="1"/>
    <col min="5" max="5" width="26.57421875" style="0" customWidth="1"/>
    <col min="6" max="6" width="63.140625" style="0" customWidth="1"/>
    <col min="7" max="7" width="16.28125" style="0" customWidth="1"/>
    <col min="8" max="8" width="9.140625" style="0" customWidth="1"/>
  </cols>
  <sheetData>
    <row r="1" s="45" customFormat="1" ht="11.25" hidden="1"/>
    <row r="2" s="45" customFormat="1" ht="11.25" hidden="1"/>
    <row r="3" s="45" customFormat="1" ht="11.25" hidden="1"/>
    <row r="4" ht="11.25">
      <c r="H4" s="44"/>
    </row>
    <row r="5" ht="12" thickBot="1">
      <c r="H5" s="44"/>
    </row>
    <row r="6" spans="1:8" s="91" customFormat="1" ht="15" customHeight="1">
      <c r="A6" s="90"/>
      <c r="B6" s="90"/>
      <c r="D6" s="237" t="s">
        <v>24</v>
      </c>
      <c r="E6" s="238"/>
      <c r="F6" s="238"/>
      <c r="G6" s="238"/>
      <c r="H6" s="239"/>
    </row>
    <row r="7" spans="1:8" s="91" customFormat="1" ht="15" customHeight="1" thickBot="1">
      <c r="A7" s="90"/>
      <c r="B7" s="90"/>
      <c r="D7" s="256" t="str">
        <f>Титульный!F14</f>
        <v>ООО "Воздушные ворота северной столицы"</v>
      </c>
      <c r="E7" s="257"/>
      <c r="F7" s="257"/>
      <c r="G7" s="257"/>
      <c r="H7" s="258"/>
    </row>
    <row r="8" spans="4:8" ht="11.25">
      <c r="D8" s="259"/>
      <c r="E8" s="259"/>
      <c r="F8" s="259"/>
      <c r="G8" s="259"/>
      <c r="H8" s="259"/>
    </row>
    <row r="9" spans="4:8" ht="15" customHeight="1" thickBot="1">
      <c r="D9" s="33"/>
      <c r="E9" s="34"/>
      <c r="F9" s="34"/>
      <c r="G9" s="34"/>
      <c r="H9" s="37"/>
    </row>
    <row r="10" spans="4:8" ht="18" customHeight="1" thickBot="1">
      <c r="D10" s="32"/>
      <c r="E10" s="60" t="s">
        <v>25</v>
      </c>
      <c r="F10" s="61" t="s">
        <v>26</v>
      </c>
      <c r="G10" s="62" t="s">
        <v>27</v>
      </c>
      <c r="H10" s="38"/>
    </row>
    <row r="11" spans="1:8" s="57" customFormat="1" ht="15" customHeight="1">
      <c r="A11" s="58"/>
      <c r="B11" s="58"/>
      <c r="D11" s="32"/>
      <c r="E11" s="59">
        <v>1</v>
      </c>
      <c r="F11" s="41">
        <v>2</v>
      </c>
      <c r="G11" s="41">
        <v>3</v>
      </c>
      <c r="H11" s="38"/>
    </row>
    <row r="12" spans="1:8" s="57" customFormat="1" ht="11.25">
      <c r="A12" s="58"/>
      <c r="B12" s="58"/>
      <c r="D12" s="32"/>
      <c r="E12" s="145" t="s">
        <v>544</v>
      </c>
      <c r="F12" s="64" t="s">
        <v>545</v>
      </c>
      <c r="G12" s="63" t="s">
        <v>546</v>
      </c>
      <c r="H12" s="38"/>
    </row>
    <row r="13" spans="1:8" s="57" customFormat="1" ht="11.25">
      <c r="A13" s="58"/>
      <c r="B13" s="58"/>
      <c r="D13" s="32"/>
      <c r="E13" s="145"/>
      <c r="F13" s="64"/>
      <c r="G13" s="63"/>
      <c r="H13" s="38"/>
    </row>
    <row r="14" spans="1:8" s="57" customFormat="1" ht="11.25" hidden="1">
      <c r="A14" s="58"/>
      <c r="B14" s="58"/>
      <c r="D14" s="32"/>
      <c r="E14" s="65"/>
      <c r="F14" s="64"/>
      <c r="G14" s="63"/>
      <c r="H14" s="38"/>
    </row>
    <row r="15" spans="4:8" ht="15" customHeight="1">
      <c r="D15" s="35"/>
      <c r="E15" s="36"/>
      <c r="F15" s="36"/>
      <c r="G15" s="36"/>
      <c r="H15" s="39"/>
    </row>
    <row r="17" ht="11.25">
      <c r="E17" s="72"/>
    </row>
    <row r="18" ht="11.25">
      <c r="E18" s="72"/>
    </row>
    <row r="19" ht="11.25">
      <c r="E19" s="72"/>
    </row>
    <row r="20" ht="11.25">
      <c r="E20" s="72"/>
    </row>
    <row r="21" ht="11.25">
      <c r="E21" s="72"/>
    </row>
    <row r="22" ht="11.25">
      <c r="E22" s="72"/>
    </row>
  </sheetData>
  <sheetProtection password="E4D4" sheet="1" scenarios="1" formatColumns="0" formatRows="0"/>
  <mergeCells count="3">
    <mergeCell ref="D6:H6"/>
    <mergeCell ref="D7:H7"/>
    <mergeCell ref="D8:H8"/>
  </mergeCells>
  <hyperlinks>
    <hyperlink ref="E12" location="'Передача ЭЭ'!$O$23" display="Передача ЭЭ!$O$23"/>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codeName="Sheet_04">
    <tabColor rgb="FFFF0000"/>
  </sheetPr>
  <dimension ref="A9:R14"/>
  <sheetViews>
    <sheetView showGridLines="0" zoomScalePageLayoutView="0" workbookViewId="0" topLeftCell="A1">
      <selection activeCell="G14" sqref="G14"/>
    </sheetView>
  </sheetViews>
  <sheetFormatPr defaultColWidth="9.140625" defaultRowHeight="11.25"/>
  <cols>
    <col min="1" max="2" width="9.140625" style="1" customWidth="1"/>
    <col min="3" max="3" width="12.7109375" style="1" customWidth="1"/>
    <col min="4" max="4" width="9.140625" style="1" customWidth="1"/>
    <col min="5" max="5" width="16.28125" style="1" customWidth="1"/>
    <col min="6" max="6" width="20.421875" style="1" customWidth="1"/>
    <col min="7" max="16" width="9.140625" style="1" customWidth="1"/>
    <col min="17" max="18" width="9.140625" style="113" customWidth="1"/>
    <col min="19" max="16384" width="9.140625" style="1" customWidth="1"/>
  </cols>
  <sheetData>
    <row r="9" spans="17:18" ht="11.25">
      <c r="Q9" s="45"/>
      <c r="R9" s="45"/>
    </row>
    <row r="10" spans="1:18" ht="22.5">
      <c r="A10" s="45"/>
      <c r="B10" s="45">
        <f>ROW(B14)-ROW()+1</f>
        <v>5</v>
      </c>
      <c r="C10" s="106" t="s">
        <v>192</v>
      </c>
      <c r="D10" s="32"/>
      <c r="E10" s="104"/>
      <c r="F10" s="97"/>
      <c r="G10" s="100" t="s">
        <v>17</v>
      </c>
      <c r="H10" s="108">
        <f>SUMIF(Q11:Q14,"="&amp;R10,H11:H14)</f>
        <v>0</v>
      </c>
      <c r="I10" s="108">
        <f>SUMIF(Q11:Q14,"="&amp;R10,I11:I14)</f>
        <v>0</v>
      </c>
      <c r="J10" s="108">
        <f>SUMIF(R11:R14,"="&amp;S10,J11:J14)</f>
        <v>0</v>
      </c>
      <c r="K10" s="108">
        <f>I10-J10</f>
        <v>0</v>
      </c>
      <c r="L10" s="109">
        <f>ROUND(H10+I10,2)</f>
        <v>0</v>
      </c>
      <c r="M10" s="38"/>
      <c r="Q10" s="45">
        <v>1</v>
      </c>
      <c r="R10" s="45">
        <v>2</v>
      </c>
    </row>
    <row r="11" spans="1:18" ht="11.25">
      <c r="A11" s="45"/>
      <c r="B11" s="45">
        <v>3</v>
      </c>
      <c r="D11" s="32"/>
      <c r="E11" s="102"/>
      <c r="F11" s="97"/>
      <c r="G11" s="99" t="s">
        <v>17</v>
      </c>
      <c r="H11" s="108">
        <f>ROUND(H12*H13,2)</f>
        <v>0</v>
      </c>
      <c r="I11" s="108">
        <f>ROUND(I12*I13,2)</f>
        <v>0</v>
      </c>
      <c r="J11" s="108">
        <f>ROUND(J12*J13,2)</f>
        <v>0</v>
      </c>
      <c r="K11" s="108">
        <f>I11-J11</f>
        <v>0</v>
      </c>
      <c r="L11" s="109">
        <f>ROUND(H11+I11,2)</f>
        <v>0</v>
      </c>
      <c r="M11" s="38"/>
      <c r="Q11" s="45">
        <v>2</v>
      </c>
      <c r="R11" s="45"/>
    </row>
    <row r="12" spans="1:18" ht="11.25">
      <c r="A12" s="45"/>
      <c r="B12" s="45"/>
      <c r="D12" s="32"/>
      <c r="E12" s="102" t="str">
        <f>E11&amp;"1."</f>
        <v>1.</v>
      </c>
      <c r="F12" s="98" t="s">
        <v>183</v>
      </c>
      <c r="G12" s="99" t="s">
        <v>121</v>
      </c>
      <c r="H12" s="110"/>
      <c r="I12" s="114"/>
      <c r="J12" s="114"/>
      <c r="K12" s="108">
        <f>IF(K13=0,0,K11/K13)</f>
        <v>0</v>
      </c>
      <c r="L12" s="109">
        <f>IF(L13=0,0,L11/L13)</f>
        <v>0</v>
      </c>
      <c r="M12" s="38"/>
      <c r="Q12" s="45"/>
      <c r="R12" s="45"/>
    </row>
    <row r="13" spans="1:18" ht="11.25">
      <c r="A13" s="45"/>
      <c r="B13" s="45"/>
      <c r="D13" s="32"/>
      <c r="E13" s="102" t="str">
        <f>E11&amp;"2."</f>
        <v>2.</v>
      </c>
      <c r="F13" s="105" t="s">
        <v>185</v>
      </c>
      <c r="G13" s="99" t="s">
        <v>193</v>
      </c>
      <c r="H13" s="110"/>
      <c r="I13" s="114"/>
      <c r="J13" s="114"/>
      <c r="K13" s="108">
        <f>I13-J13</f>
        <v>0</v>
      </c>
      <c r="L13" s="109">
        <f>ROUND(H13+I13,2)</f>
        <v>0</v>
      </c>
      <c r="M13" s="38"/>
      <c r="Q13" s="45"/>
      <c r="R13" s="45"/>
    </row>
    <row r="14" spans="1:18" ht="11.25">
      <c r="A14" s="45"/>
      <c r="B14" s="45">
        <v>3</v>
      </c>
      <c r="D14" s="32"/>
      <c r="E14" s="103"/>
      <c r="F14" s="95"/>
      <c r="G14" s="95" t="s">
        <v>184</v>
      </c>
      <c r="H14" s="96"/>
      <c r="I14" s="96"/>
      <c r="J14" s="96"/>
      <c r="K14" s="96"/>
      <c r="L14" s="101"/>
      <c r="M14" s="38"/>
      <c r="Q14" s="45"/>
      <c r="R14" s="45"/>
    </row>
  </sheetData>
  <sheetProtection formatColumns="0" formatRows="0"/>
  <dataValidations count="3">
    <dataValidation type="decimal" allowBlank="1" showInputMessage="1" showErrorMessage="1" errorTitle="Ввод данных" error="Должно быть положительным ЧИСЛОМ!" sqref="H12:J13 K12:L12">
      <formula1>0</formula1>
      <formula2>9.99999999999999E+50</formula2>
    </dataValidation>
    <dataValidation type="list" allowBlank="1" showInputMessage="1" showErrorMessage="1" promptTitle="Вид носителя" prompt="Выберите вид носителя из выпадающего списка" sqref="F11">
      <formula1>TN_GROUP</formula1>
    </dataValidation>
    <dataValidation allowBlank="1" showInputMessage="1" showErrorMessage="1" promptTitle="Наименование поставщика" prompt="Введите наименование поставщика тепловой энергии" sqref="F10"/>
  </dataValidations>
  <hyperlinks>
    <hyperlink ref="G14" location="'Калькуляция тепло'!A1" display="Добавить вид носителя"/>
    <hyperlink ref="C10" location="'Калькуляция тепло'!A1" display="Удалить поставщика"/>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_03">
    <tabColor rgb="FFFF0000"/>
  </sheetPr>
  <dimension ref="A1:E240"/>
  <sheetViews>
    <sheetView showGridLines="0" zoomScale="85" zoomScaleNormal="85" zoomScalePageLayoutView="0" workbookViewId="0" topLeftCell="A1">
      <selection activeCell="D2" sqref="D2"/>
    </sheetView>
  </sheetViews>
  <sheetFormatPr defaultColWidth="21.57421875" defaultRowHeight="11.25"/>
  <cols>
    <col min="1" max="1" width="71.00390625" style="43" customWidth="1"/>
    <col min="2" max="2" width="11.140625" style="12" bestFit="1" customWidth="1"/>
    <col min="3" max="3" width="10.140625" style="30"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40" t="s">
        <v>18</v>
      </c>
      <c r="B1" s="40" t="s">
        <v>6</v>
      </c>
      <c r="C1" s="40" t="s">
        <v>7</v>
      </c>
      <c r="D1" s="115" t="s">
        <v>19</v>
      </c>
      <c r="E1" s="12" t="s">
        <v>20</v>
      </c>
    </row>
    <row r="2" spans="1:5" ht="33.75">
      <c r="A2" s="40" t="s">
        <v>122</v>
      </c>
      <c r="B2" s="40" t="s">
        <v>123</v>
      </c>
      <c r="C2" s="40" t="s">
        <v>41</v>
      </c>
      <c r="D2" s="115" t="s">
        <v>397</v>
      </c>
      <c r="E2" s="12">
        <v>26422494</v>
      </c>
    </row>
    <row r="3" spans="1:5" ht="33.75">
      <c r="A3" s="40" t="s">
        <v>89</v>
      </c>
      <c r="B3" s="40" t="s">
        <v>90</v>
      </c>
      <c r="C3" s="40" t="s">
        <v>66</v>
      </c>
      <c r="D3" s="115" t="s">
        <v>398</v>
      </c>
      <c r="E3" s="12">
        <v>26641633</v>
      </c>
    </row>
    <row r="4" spans="1:5" ht="22.5">
      <c r="A4" s="40" t="s">
        <v>186</v>
      </c>
      <c r="B4" s="40" t="s">
        <v>195</v>
      </c>
      <c r="C4" s="40" t="s">
        <v>66</v>
      </c>
      <c r="D4" s="115" t="s">
        <v>399</v>
      </c>
      <c r="E4" s="12">
        <v>26614854</v>
      </c>
    </row>
    <row r="5" spans="1:5" ht="22.5">
      <c r="A5" s="40" t="s">
        <v>187</v>
      </c>
      <c r="B5" s="40" t="s">
        <v>196</v>
      </c>
      <c r="C5" s="40" t="s">
        <v>150</v>
      </c>
      <c r="D5" s="115" t="s">
        <v>400</v>
      </c>
      <c r="E5" s="12">
        <v>26868131</v>
      </c>
    </row>
    <row r="6" spans="1:5" ht="22.5">
      <c r="A6" s="40" t="s">
        <v>188</v>
      </c>
      <c r="B6" s="40" t="s">
        <v>197</v>
      </c>
      <c r="C6" s="40" t="s">
        <v>150</v>
      </c>
      <c r="D6" s="115" t="s">
        <v>401</v>
      </c>
      <c r="E6" s="12">
        <v>26422522</v>
      </c>
    </row>
    <row r="7" spans="1:5" ht="45">
      <c r="A7" s="40" t="s">
        <v>98</v>
      </c>
      <c r="B7" s="40" t="s">
        <v>124</v>
      </c>
      <c r="C7" s="40" t="s">
        <v>41</v>
      </c>
      <c r="D7" s="115" t="s">
        <v>402</v>
      </c>
      <c r="E7" s="12">
        <v>26420583</v>
      </c>
    </row>
    <row r="8" spans="1:5" ht="33.75">
      <c r="A8" s="40" t="s">
        <v>100</v>
      </c>
      <c r="B8" s="40" t="s">
        <v>125</v>
      </c>
      <c r="C8" s="40" t="s">
        <v>41</v>
      </c>
      <c r="D8" s="115" t="s">
        <v>403</v>
      </c>
      <c r="E8" s="12">
        <v>26847594</v>
      </c>
    </row>
    <row r="9" spans="1:5" ht="33.75">
      <c r="A9" s="40" t="s">
        <v>49</v>
      </c>
      <c r="B9" s="40" t="s">
        <v>50</v>
      </c>
      <c r="C9" s="40" t="s">
        <v>51</v>
      </c>
      <c r="D9" s="115" t="s">
        <v>404</v>
      </c>
      <c r="E9" s="12">
        <v>27307314</v>
      </c>
    </row>
    <row r="10" spans="1:5" ht="33.75">
      <c r="A10" s="40" t="s">
        <v>189</v>
      </c>
      <c r="B10" s="40" t="s">
        <v>198</v>
      </c>
      <c r="C10" s="40" t="s">
        <v>199</v>
      </c>
      <c r="D10" s="115" t="s">
        <v>405</v>
      </c>
      <c r="E10" s="12">
        <v>26814895</v>
      </c>
    </row>
    <row r="11" spans="1:5" ht="22.5">
      <c r="A11" s="40" t="s">
        <v>190</v>
      </c>
      <c r="B11" s="40" t="s">
        <v>200</v>
      </c>
      <c r="C11" s="40" t="s">
        <v>201</v>
      </c>
      <c r="D11" s="115" t="s">
        <v>400</v>
      </c>
      <c r="E11" s="12">
        <v>27323158</v>
      </c>
    </row>
    <row r="12" spans="1:5" ht="45">
      <c r="A12" s="40" t="s">
        <v>68</v>
      </c>
      <c r="B12" s="40" t="s">
        <v>69</v>
      </c>
      <c r="C12" s="40" t="s">
        <v>406</v>
      </c>
      <c r="D12" s="115" t="s">
        <v>407</v>
      </c>
      <c r="E12" s="12">
        <v>26555079</v>
      </c>
    </row>
    <row r="13" spans="1:5" ht="22.5">
      <c r="A13" s="40" t="s">
        <v>191</v>
      </c>
      <c r="B13" s="40" t="s">
        <v>202</v>
      </c>
      <c r="C13" s="40" t="s">
        <v>53</v>
      </c>
      <c r="D13" s="115" t="s">
        <v>408</v>
      </c>
      <c r="E13" s="12">
        <v>27513672</v>
      </c>
    </row>
    <row r="14" spans="1:5" ht="33.75">
      <c r="A14" s="40" t="s">
        <v>110</v>
      </c>
      <c r="B14" s="40" t="s">
        <v>126</v>
      </c>
      <c r="C14" s="40" t="s">
        <v>48</v>
      </c>
      <c r="D14" s="115" t="s">
        <v>409</v>
      </c>
      <c r="E14" s="12">
        <v>26361114</v>
      </c>
    </row>
    <row r="15" spans="1:5" ht="33.75">
      <c r="A15" s="40" t="s">
        <v>83</v>
      </c>
      <c r="B15" s="40" t="s">
        <v>84</v>
      </c>
      <c r="C15" s="40" t="s">
        <v>81</v>
      </c>
      <c r="D15" s="115" t="s">
        <v>410</v>
      </c>
      <c r="E15" s="12">
        <v>26361115</v>
      </c>
    </row>
    <row r="16" spans="1:5" ht="22.5">
      <c r="A16" s="40" t="s">
        <v>411</v>
      </c>
      <c r="B16" s="40" t="s">
        <v>412</v>
      </c>
      <c r="C16" s="40" t="s">
        <v>66</v>
      </c>
      <c r="D16" s="115" t="s">
        <v>128</v>
      </c>
      <c r="E16" s="12">
        <v>26361089</v>
      </c>
    </row>
    <row r="17" spans="1:5" ht="22.5">
      <c r="A17" s="40" t="s">
        <v>413</v>
      </c>
      <c r="B17" s="40" t="s">
        <v>85</v>
      </c>
      <c r="C17" s="40" t="s">
        <v>86</v>
      </c>
      <c r="D17" s="115" t="s">
        <v>414</v>
      </c>
      <c r="E17" s="12">
        <v>26491915</v>
      </c>
    </row>
    <row r="18" spans="1:5" ht="33.75">
      <c r="A18" s="40" t="s">
        <v>87</v>
      </c>
      <c r="B18" s="40" t="s">
        <v>88</v>
      </c>
      <c r="C18" s="40" t="s">
        <v>41</v>
      </c>
      <c r="D18" s="115" t="s">
        <v>415</v>
      </c>
      <c r="E18" s="12">
        <v>26361126</v>
      </c>
    </row>
    <row r="19" spans="1:5" ht="33.75">
      <c r="A19" s="40" t="s">
        <v>148</v>
      </c>
      <c r="B19" s="40" t="s">
        <v>149</v>
      </c>
      <c r="C19" s="40" t="s">
        <v>150</v>
      </c>
      <c r="D19" s="115" t="s">
        <v>416</v>
      </c>
      <c r="E19" s="12">
        <v>26361120</v>
      </c>
    </row>
    <row r="20" spans="1:5" ht="22.5">
      <c r="A20" s="40" t="s">
        <v>91</v>
      </c>
      <c r="B20" s="40" t="s">
        <v>129</v>
      </c>
      <c r="C20" s="40" t="s">
        <v>58</v>
      </c>
      <c r="D20" s="115" t="s">
        <v>128</v>
      </c>
      <c r="E20" s="12">
        <v>26361096</v>
      </c>
    </row>
    <row r="21" spans="1:5" ht="45">
      <c r="A21" s="40" t="s">
        <v>92</v>
      </c>
      <c r="B21" s="40" t="s">
        <v>130</v>
      </c>
      <c r="C21" s="40" t="s">
        <v>66</v>
      </c>
      <c r="D21" s="115" t="s">
        <v>417</v>
      </c>
      <c r="E21" s="12">
        <v>26361104</v>
      </c>
    </row>
    <row r="22" spans="1:5" ht="22.5">
      <c r="A22" s="40" t="s">
        <v>93</v>
      </c>
      <c r="B22" s="40" t="s">
        <v>131</v>
      </c>
      <c r="C22" s="40" t="s">
        <v>132</v>
      </c>
      <c r="D22" s="115" t="s">
        <v>418</v>
      </c>
      <c r="E22" s="12">
        <v>26422368</v>
      </c>
    </row>
    <row r="23" spans="1:5" ht="22.5">
      <c r="A23" s="40" t="s">
        <v>94</v>
      </c>
      <c r="B23" s="40" t="s">
        <v>133</v>
      </c>
      <c r="C23" s="40" t="s">
        <v>134</v>
      </c>
      <c r="D23" s="115" t="s">
        <v>128</v>
      </c>
      <c r="E23" s="12">
        <v>26597721</v>
      </c>
    </row>
    <row r="24" spans="1:5" ht="22.5">
      <c r="A24" s="40" t="s">
        <v>95</v>
      </c>
      <c r="B24" s="40" t="s">
        <v>135</v>
      </c>
      <c r="C24" s="40" t="s">
        <v>72</v>
      </c>
      <c r="D24" s="115" t="s">
        <v>128</v>
      </c>
      <c r="E24" s="12">
        <v>26533889</v>
      </c>
    </row>
    <row r="25" spans="1:5" ht="22.5">
      <c r="A25" s="40" t="s">
        <v>151</v>
      </c>
      <c r="B25" s="40" t="s">
        <v>152</v>
      </c>
      <c r="C25" s="40" t="s">
        <v>76</v>
      </c>
      <c r="D25" s="115" t="s">
        <v>419</v>
      </c>
      <c r="E25" s="12">
        <v>26361116</v>
      </c>
    </row>
    <row r="26" spans="1:5" ht="22.5">
      <c r="A26" s="40" t="s">
        <v>154</v>
      </c>
      <c r="B26" s="40" t="s">
        <v>155</v>
      </c>
      <c r="C26" s="40" t="s">
        <v>86</v>
      </c>
      <c r="D26" s="115" t="s">
        <v>419</v>
      </c>
      <c r="E26" s="12">
        <v>26361098</v>
      </c>
    </row>
    <row r="27" spans="1:5" ht="11.25">
      <c r="A27" s="40" t="s">
        <v>203</v>
      </c>
      <c r="B27" s="40" t="s">
        <v>204</v>
      </c>
      <c r="C27" s="40" t="s">
        <v>53</v>
      </c>
      <c r="D27" s="115" t="s">
        <v>165</v>
      </c>
      <c r="E27" s="12">
        <v>26555694</v>
      </c>
    </row>
    <row r="28" spans="1:5" ht="45">
      <c r="A28" s="40" t="s">
        <v>96</v>
      </c>
      <c r="B28" s="40" t="s">
        <v>136</v>
      </c>
      <c r="C28" s="40" t="s">
        <v>132</v>
      </c>
      <c r="D28" s="115" t="s">
        <v>420</v>
      </c>
      <c r="E28" s="12">
        <v>27114822</v>
      </c>
    </row>
    <row r="29" spans="1:5" ht="22.5">
      <c r="A29" s="40" t="s">
        <v>97</v>
      </c>
      <c r="B29" s="40" t="s">
        <v>137</v>
      </c>
      <c r="C29" s="40" t="s">
        <v>81</v>
      </c>
      <c r="D29" s="115" t="s">
        <v>128</v>
      </c>
      <c r="E29" s="12">
        <v>26422350</v>
      </c>
    </row>
    <row r="30" spans="1:5" ht="22.5">
      <c r="A30" s="40" t="s">
        <v>99</v>
      </c>
      <c r="B30" s="40" t="s">
        <v>138</v>
      </c>
      <c r="C30" s="40" t="s">
        <v>58</v>
      </c>
      <c r="D30" s="115" t="s">
        <v>418</v>
      </c>
      <c r="E30" s="12">
        <v>26422149</v>
      </c>
    </row>
    <row r="31" spans="1:5" ht="22.5">
      <c r="A31" s="40" t="s">
        <v>101</v>
      </c>
      <c r="B31" s="40" t="s">
        <v>139</v>
      </c>
      <c r="C31" s="40" t="s">
        <v>140</v>
      </c>
      <c r="D31" s="115" t="s">
        <v>128</v>
      </c>
      <c r="E31" s="12">
        <v>26361118</v>
      </c>
    </row>
    <row r="32" spans="1:5" ht="22.5">
      <c r="A32" s="40" t="s">
        <v>102</v>
      </c>
      <c r="B32" s="40" t="s">
        <v>141</v>
      </c>
      <c r="C32" s="40" t="s">
        <v>58</v>
      </c>
      <c r="D32" s="115" t="s">
        <v>128</v>
      </c>
      <c r="E32" s="12">
        <v>26422100</v>
      </c>
    </row>
    <row r="33" spans="1:5" ht="22.5">
      <c r="A33" s="40" t="s">
        <v>103</v>
      </c>
      <c r="B33" s="40" t="s">
        <v>142</v>
      </c>
      <c r="C33" s="40" t="s">
        <v>81</v>
      </c>
      <c r="D33" s="115" t="s">
        <v>128</v>
      </c>
      <c r="E33" s="12">
        <v>26641637</v>
      </c>
    </row>
    <row r="34" spans="1:5" ht="22.5">
      <c r="A34" s="40" t="s">
        <v>104</v>
      </c>
      <c r="B34" s="40" t="s">
        <v>143</v>
      </c>
      <c r="C34" s="40" t="s">
        <v>64</v>
      </c>
      <c r="D34" s="115" t="s">
        <v>128</v>
      </c>
      <c r="E34" s="12">
        <v>27621401</v>
      </c>
    </row>
    <row r="35" spans="1:5" ht="22.5">
      <c r="A35" s="40" t="s">
        <v>105</v>
      </c>
      <c r="B35" s="40" t="s">
        <v>144</v>
      </c>
      <c r="C35" s="40" t="s">
        <v>81</v>
      </c>
      <c r="D35" s="115" t="s">
        <v>421</v>
      </c>
      <c r="E35" s="12">
        <v>26641618</v>
      </c>
    </row>
    <row r="36" spans="1:5" ht="22.5">
      <c r="A36" s="40" t="s">
        <v>156</v>
      </c>
      <c r="B36" s="40" t="s">
        <v>157</v>
      </c>
      <c r="C36" s="40" t="s">
        <v>158</v>
      </c>
      <c r="D36" s="115" t="s">
        <v>254</v>
      </c>
      <c r="E36" s="12">
        <v>26361128</v>
      </c>
    </row>
    <row r="37" spans="1:5" ht="22.5">
      <c r="A37" s="40" t="s">
        <v>106</v>
      </c>
      <c r="B37" s="40" t="s">
        <v>145</v>
      </c>
      <c r="C37" s="40" t="s">
        <v>86</v>
      </c>
      <c r="D37" s="115" t="s">
        <v>128</v>
      </c>
      <c r="E37" s="12">
        <v>26361095</v>
      </c>
    </row>
    <row r="38" spans="1:5" ht="22.5">
      <c r="A38" s="40" t="s">
        <v>107</v>
      </c>
      <c r="B38" s="40" t="s">
        <v>146</v>
      </c>
      <c r="C38" s="40" t="s">
        <v>41</v>
      </c>
      <c r="D38" s="115" t="s">
        <v>128</v>
      </c>
      <c r="E38" s="12">
        <v>26361091</v>
      </c>
    </row>
    <row r="39" spans="1:5" ht="56.25">
      <c r="A39" s="40" t="s">
        <v>108</v>
      </c>
      <c r="B39" s="40" t="s">
        <v>147</v>
      </c>
      <c r="C39" s="40" t="s">
        <v>41</v>
      </c>
      <c r="D39" s="115" t="s">
        <v>422</v>
      </c>
      <c r="E39" s="12">
        <v>26361094</v>
      </c>
    </row>
    <row r="40" spans="1:5" ht="22.5">
      <c r="A40" s="40" t="s">
        <v>36</v>
      </c>
      <c r="B40" s="40" t="s">
        <v>37</v>
      </c>
      <c r="C40" s="40" t="s">
        <v>38</v>
      </c>
      <c r="D40" s="115" t="s">
        <v>128</v>
      </c>
      <c r="E40" s="12">
        <v>26361107</v>
      </c>
    </row>
    <row r="41" spans="1:5" ht="45">
      <c r="A41" s="40" t="s">
        <v>39</v>
      </c>
      <c r="B41" s="40" t="s">
        <v>40</v>
      </c>
      <c r="C41" s="40" t="s">
        <v>406</v>
      </c>
      <c r="D41" s="115" t="s">
        <v>423</v>
      </c>
      <c r="E41" s="12">
        <v>26361102</v>
      </c>
    </row>
    <row r="42" spans="1:5" ht="33.75">
      <c r="A42" s="40" t="s">
        <v>159</v>
      </c>
      <c r="B42" s="40" t="s">
        <v>160</v>
      </c>
      <c r="C42" s="40" t="s">
        <v>41</v>
      </c>
      <c r="D42" s="115" t="s">
        <v>424</v>
      </c>
      <c r="E42" s="12">
        <v>26361122</v>
      </c>
    </row>
    <row r="43" spans="1:5" ht="22.5">
      <c r="A43" s="40" t="s">
        <v>42</v>
      </c>
      <c r="B43" s="40" t="s">
        <v>43</v>
      </c>
      <c r="C43" s="40" t="s">
        <v>41</v>
      </c>
      <c r="D43" s="115" t="s">
        <v>128</v>
      </c>
      <c r="E43" s="12">
        <v>27628470</v>
      </c>
    </row>
    <row r="44" spans="1:5" ht="22.5">
      <c r="A44" s="40" t="s">
        <v>44</v>
      </c>
      <c r="B44" s="40" t="s">
        <v>45</v>
      </c>
      <c r="C44" s="40" t="s">
        <v>41</v>
      </c>
      <c r="D44" s="115" t="s">
        <v>128</v>
      </c>
      <c r="E44" s="12">
        <v>26422145</v>
      </c>
    </row>
    <row r="45" spans="1:5" ht="22.5">
      <c r="A45" s="40" t="s">
        <v>46</v>
      </c>
      <c r="B45" s="40" t="s">
        <v>47</v>
      </c>
      <c r="C45" s="40" t="s">
        <v>48</v>
      </c>
      <c r="D45" s="115" t="s">
        <v>128</v>
      </c>
      <c r="E45" s="12">
        <v>27551052</v>
      </c>
    </row>
    <row r="46" spans="1:5" ht="22.5">
      <c r="A46" s="40" t="s">
        <v>425</v>
      </c>
      <c r="B46" s="40" t="s">
        <v>52</v>
      </c>
      <c r="C46" s="40" t="s">
        <v>426</v>
      </c>
      <c r="D46" s="115" t="s">
        <v>128</v>
      </c>
      <c r="E46" s="12">
        <v>26614924</v>
      </c>
    </row>
    <row r="47" spans="1:5" ht="33.75">
      <c r="A47" s="40" t="s">
        <v>54</v>
      </c>
      <c r="B47" s="40" t="s">
        <v>55</v>
      </c>
      <c r="C47" s="40" t="s">
        <v>56</v>
      </c>
      <c r="D47" s="115" t="s">
        <v>427</v>
      </c>
      <c r="E47" s="12">
        <v>26647708</v>
      </c>
    </row>
    <row r="48" spans="1:5" ht="22.5">
      <c r="A48" s="43" t="s">
        <v>57</v>
      </c>
      <c r="B48" s="12">
        <v>7802052172</v>
      </c>
      <c r="C48" s="30">
        <v>780201001</v>
      </c>
      <c r="D48" s="12" t="s">
        <v>128</v>
      </c>
      <c r="E48" s="12">
        <v>26422310</v>
      </c>
    </row>
    <row r="49" spans="1:5" ht="22.5">
      <c r="A49" s="43" t="s">
        <v>59</v>
      </c>
      <c r="B49" s="12">
        <v>7714783092</v>
      </c>
      <c r="C49" s="30">
        <v>783943001</v>
      </c>
      <c r="D49" s="12" t="s">
        <v>414</v>
      </c>
      <c r="E49" s="12">
        <v>26828034</v>
      </c>
    </row>
    <row r="50" spans="1:5" ht="22.5">
      <c r="A50" s="43" t="s">
        <v>60</v>
      </c>
      <c r="B50" s="12">
        <v>7806007100</v>
      </c>
      <c r="C50" s="30">
        <v>783450001</v>
      </c>
      <c r="D50" s="12" t="s">
        <v>128</v>
      </c>
      <c r="E50" s="12">
        <v>26361106</v>
      </c>
    </row>
    <row r="51" spans="1:5" ht="22.5">
      <c r="A51" s="43" t="s">
        <v>61</v>
      </c>
      <c r="B51" s="12">
        <v>7810537540</v>
      </c>
      <c r="C51" s="30">
        <v>783450001</v>
      </c>
      <c r="D51" s="12" t="s">
        <v>128</v>
      </c>
      <c r="E51" s="12">
        <v>26515996</v>
      </c>
    </row>
    <row r="52" spans="1:5" ht="22.5">
      <c r="A52" s="43" t="s">
        <v>62</v>
      </c>
      <c r="B52" s="12">
        <v>7802001308</v>
      </c>
      <c r="C52" s="30">
        <v>783450001</v>
      </c>
      <c r="D52" s="12" t="s">
        <v>128</v>
      </c>
      <c r="E52" s="12">
        <v>26422094</v>
      </c>
    </row>
    <row r="53" spans="1:5" ht="22.5">
      <c r="A53" s="43" t="s">
        <v>63</v>
      </c>
      <c r="B53" s="12">
        <v>7801020019</v>
      </c>
      <c r="C53" s="30">
        <v>780101001</v>
      </c>
      <c r="D53" s="12" t="s">
        <v>128</v>
      </c>
      <c r="E53" s="12">
        <v>26422130</v>
      </c>
    </row>
    <row r="54" spans="1:5" ht="22.5">
      <c r="A54" s="43" t="s">
        <v>65</v>
      </c>
      <c r="B54" s="12">
        <v>7810216498</v>
      </c>
      <c r="C54" s="30">
        <v>781001001</v>
      </c>
      <c r="D54" s="12" t="s">
        <v>128</v>
      </c>
      <c r="E54" s="12">
        <v>26590970</v>
      </c>
    </row>
    <row r="55" spans="1:5" ht="45">
      <c r="A55" s="43" t="s">
        <v>161</v>
      </c>
      <c r="B55" s="12">
        <v>7841312071</v>
      </c>
      <c r="C55" s="30">
        <v>780102001</v>
      </c>
      <c r="D55" s="12" t="s">
        <v>428</v>
      </c>
      <c r="E55" s="12">
        <v>26539356</v>
      </c>
    </row>
    <row r="56" spans="1:5" ht="22.5">
      <c r="A56" s="43" t="s">
        <v>162</v>
      </c>
      <c r="B56" s="12">
        <v>7810577007</v>
      </c>
      <c r="C56" s="30">
        <v>781001001</v>
      </c>
      <c r="D56" s="12" t="s">
        <v>419</v>
      </c>
      <c r="E56" s="12">
        <v>26555650</v>
      </c>
    </row>
    <row r="57" spans="1:5" ht="22.5">
      <c r="A57" s="43" t="s">
        <v>67</v>
      </c>
      <c r="B57" s="12">
        <v>7810237177</v>
      </c>
      <c r="C57" s="30">
        <v>781001001</v>
      </c>
      <c r="D57" s="12" t="s">
        <v>418</v>
      </c>
      <c r="E57" s="12">
        <v>26422151</v>
      </c>
    </row>
    <row r="58" spans="1:5" ht="33.75">
      <c r="A58" s="43" t="s">
        <v>163</v>
      </c>
      <c r="B58" s="12">
        <v>7813323258</v>
      </c>
      <c r="C58" s="30">
        <v>780501001</v>
      </c>
      <c r="D58" s="12" t="s">
        <v>424</v>
      </c>
      <c r="E58" s="12">
        <v>26533887</v>
      </c>
    </row>
    <row r="59" spans="1:5" ht="11.25">
      <c r="A59" s="43" t="s">
        <v>164</v>
      </c>
      <c r="B59" s="12">
        <v>7826101774</v>
      </c>
      <c r="C59" s="30">
        <v>783801001</v>
      </c>
      <c r="D59" s="12" t="s">
        <v>165</v>
      </c>
      <c r="E59" s="12">
        <v>26421969</v>
      </c>
    </row>
    <row r="60" spans="1:5" ht="11.25">
      <c r="A60" s="43" t="s">
        <v>205</v>
      </c>
      <c r="B60" s="12">
        <v>7805185251</v>
      </c>
      <c r="C60" s="30">
        <v>781101001</v>
      </c>
      <c r="D60" s="12" t="s">
        <v>165</v>
      </c>
      <c r="E60" s="12">
        <v>26361105</v>
      </c>
    </row>
    <row r="61" spans="1:5" ht="22.5">
      <c r="A61" s="43" t="s">
        <v>71</v>
      </c>
      <c r="B61" s="12">
        <v>7820304249</v>
      </c>
      <c r="C61" s="30">
        <v>782001001</v>
      </c>
      <c r="D61" s="12" t="s">
        <v>128</v>
      </c>
      <c r="E61" s="12">
        <v>26838677</v>
      </c>
    </row>
    <row r="62" spans="1:5" ht="22.5">
      <c r="A62" s="43" t="s">
        <v>73</v>
      </c>
      <c r="B62" s="12">
        <v>7802127477</v>
      </c>
      <c r="C62" s="30">
        <v>780201001</v>
      </c>
      <c r="D62" s="12" t="s">
        <v>128</v>
      </c>
      <c r="E62" s="12">
        <v>26361092</v>
      </c>
    </row>
    <row r="63" spans="1:5" ht="11.25">
      <c r="A63" s="43" t="s">
        <v>166</v>
      </c>
      <c r="B63" s="12">
        <v>7805065476</v>
      </c>
      <c r="C63" s="30">
        <v>780501001</v>
      </c>
      <c r="D63" s="12" t="s">
        <v>165</v>
      </c>
      <c r="E63" s="12">
        <v>26421911</v>
      </c>
    </row>
    <row r="64" spans="1:5" ht="22.5">
      <c r="A64" s="43" t="s">
        <v>74</v>
      </c>
      <c r="B64" s="12">
        <v>7802310698</v>
      </c>
      <c r="C64" s="30">
        <v>780201001</v>
      </c>
      <c r="D64" s="12" t="s">
        <v>418</v>
      </c>
      <c r="E64" s="12">
        <v>26361093</v>
      </c>
    </row>
    <row r="65" spans="1:5" ht="22.5">
      <c r="A65" s="43" t="s">
        <v>75</v>
      </c>
      <c r="B65" s="12">
        <v>7801185204</v>
      </c>
      <c r="C65" s="30">
        <v>784101001</v>
      </c>
      <c r="D65" s="12" t="s">
        <v>418</v>
      </c>
      <c r="E65" s="12">
        <v>27546308</v>
      </c>
    </row>
    <row r="66" spans="1:5" ht="33.75">
      <c r="A66" s="43" t="s">
        <v>167</v>
      </c>
      <c r="B66" s="12">
        <v>7811322925</v>
      </c>
      <c r="C66" s="30">
        <v>781101001</v>
      </c>
      <c r="D66" s="12" t="s">
        <v>424</v>
      </c>
      <c r="E66" s="12">
        <v>26361113</v>
      </c>
    </row>
    <row r="67" spans="1:5" ht="11.25">
      <c r="A67" s="43" t="s">
        <v>168</v>
      </c>
      <c r="B67" s="12">
        <v>7825487243</v>
      </c>
      <c r="C67" s="30">
        <v>784101001</v>
      </c>
      <c r="D67" s="12" t="s">
        <v>165</v>
      </c>
      <c r="E67" s="12">
        <v>26422005</v>
      </c>
    </row>
    <row r="68" spans="1:5" ht="33.75">
      <c r="A68" s="43" t="s">
        <v>77</v>
      </c>
      <c r="B68" s="12">
        <v>7838024362</v>
      </c>
      <c r="C68" s="30">
        <v>783450001</v>
      </c>
      <c r="D68" s="12" t="s">
        <v>429</v>
      </c>
      <c r="E68" s="12">
        <v>26422017</v>
      </c>
    </row>
    <row r="69" spans="1:5" ht="22.5">
      <c r="A69" s="43" t="s">
        <v>78</v>
      </c>
      <c r="B69" s="12">
        <v>7810095885</v>
      </c>
      <c r="C69" s="30">
        <v>781001001</v>
      </c>
      <c r="D69" s="12" t="s">
        <v>128</v>
      </c>
      <c r="E69" s="12">
        <v>26361108</v>
      </c>
    </row>
    <row r="70" spans="1:5" ht="22.5">
      <c r="A70" s="43" t="s">
        <v>79</v>
      </c>
      <c r="B70" s="12">
        <v>7817044495</v>
      </c>
      <c r="C70" s="30">
        <v>781701001</v>
      </c>
      <c r="D70" s="12" t="s">
        <v>128</v>
      </c>
      <c r="E70" s="12">
        <v>26597829</v>
      </c>
    </row>
    <row r="71" spans="1:5" ht="22.5">
      <c r="A71" s="43" t="s">
        <v>80</v>
      </c>
      <c r="B71" s="12">
        <v>7813479657</v>
      </c>
      <c r="C71" s="30">
        <v>781301001</v>
      </c>
      <c r="D71" s="12" t="s">
        <v>414</v>
      </c>
      <c r="E71" s="12">
        <v>27546295</v>
      </c>
    </row>
    <row r="72" spans="1:5" ht="22.5">
      <c r="A72" s="43" t="s">
        <v>82</v>
      </c>
      <c r="B72" s="12">
        <v>7820029472</v>
      </c>
      <c r="C72" s="30">
        <v>782001001</v>
      </c>
      <c r="D72" s="12" t="s">
        <v>128</v>
      </c>
      <c r="E72" s="12">
        <v>26361121</v>
      </c>
    </row>
    <row r="73" spans="1:5" ht="11.25">
      <c r="A73" s="43" t="s">
        <v>169</v>
      </c>
      <c r="B73" s="12">
        <v>7814122120</v>
      </c>
      <c r="C73" s="30">
        <v>781401001</v>
      </c>
      <c r="D73" s="12" t="s">
        <v>165</v>
      </c>
      <c r="E73" s="12">
        <v>26421986</v>
      </c>
    </row>
    <row r="74" spans="1:5" ht="11.25">
      <c r="A74" s="43" t="s">
        <v>206</v>
      </c>
      <c r="B74" s="12">
        <v>7841314985</v>
      </c>
      <c r="C74" s="30">
        <v>784101001</v>
      </c>
      <c r="D74" s="12" t="s">
        <v>165</v>
      </c>
      <c r="E74" s="12">
        <v>26361135</v>
      </c>
    </row>
    <row r="75" spans="1:5" ht="22.5">
      <c r="A75" s="43" t="s">
        <v>109</v>
      </c>
      <c r="B75" s="12">
        <v>7806007029</v>
      </c>
      <c r="C75" s="30">
        <v>780601001</v>
      </c>
      <c r="D75" s="12" t="s">
        <v>418</v>
      </c>
      <c r="E75" s="12">
        <v>26422092</v>
      </c>
    </row>
    <row r="76" spans="1:5" ht="22.5">
      <c r="A76" s="43" t="s">
        <v>170</v>
      </c>
      <c r="B76" s="12">
        <v>7826087336</v>
      </c>
      <c r="C76" s="30">
        <v>783901001</v>
      </c>
      <c r="D76" s="12" t="s">
        <v>430</v>
      </c>
      <c r="E76" s="12">
        <v>26769190</v>
      </c>
    </row>
    <row r="77" spans="1:5" ht="11.25">
      <c r="A77" s="43" t="s">
        <v>171</v>
      </c>
      <c r="B77" s="12">
        <v>7841378040</v>
      </c>
      <c r="C77" s="30">
        <v>784101001</v>
      </c>
      <c r="D77" s="12" t="s">
        <v>431</v>
      </c>
      <c r="E77" s="12">
        <v>26641597</v>
      </c>
    </row>
    <row r="78" spans="1:5" ht="22.5">
      <c r="A78" s="43" t="s">
        <v>111</v>
      </c>
      <c r="B78" s="12">
        <v>7801379947</v>
      </c>
      <c r="C78" s="30">
        <v>780101001</v>
      </c>
      <c r="D78" s="12" t="s">
        <v>128</v>
      </c>
      <c r="E78" s="12">
        <v>26361090</v>
      </c>
    </row>
    <row r="79" spans="1:5" ht="11.25">
      <c r="A79" s="43" t="s">
        <v>172</v>
      </c>
      <c r="B79" s="12">
        <v>7811141414</v>
      </c>
      <c r="C79" s="30">
        <v>781101001</v>
      </c>
      <c r="D79" s="12" t="s">
        <v>165</v>
      </c>
      <c r="E79" s="12">
        <v>26361112</v>
      </c>
    </row>
    <row r="80" spans="1:5" ht="22.5">
      <c r="A80" s="43" t="s">
        <v>112</v>
      </c>
      <c r="B80" s="12">
        <v>7826140438</v>
      </c>
      <c r="C80" s="30">
        <v>783901001</v>
      </c>
      <c r="D80" s="12" t="s">
        <v>418</v>
      </c>
      <c r="E80" s="12">
        <v>26361123</v>
      </c>
    </row>
    <row r="81" spans="1:5" ht="22.5">
      <c r="A81" s="43" t="s">
        <v>113</v>
      </c>
      <c r="B81" s="12">
        <v>7207009725</v>
      </c>
      <c r="C81" s="30">
        <v>783901001</v>
      </c>
      <c r="D81" s="12" t="s">
        <v>128</v>
      </c>
      <c r="E81" s="12">
        <v>26578046</v>
      </c>
    </row>
    <row r="82" spans="1:5" ht="22.5">
      <c r="A82" s="43" t="s">
        <v>114</v>
      </c>
      <c r="B82" s="12">
        <v>7820027796</v>
      </c>
      <c r="C82" s="30">
        <v>782001001</v>
      </c>
      <c r="D82" s="12" t="s">
        <v>432</v>
      </c>
      <c r="E82" s="12">
        <v>26516049</v>
      </c>
    </row>
    <row r="83" spans="1:5" ht="22.5">
      <c r="A83" s="43" t="s">
        <v>115</v>
      </c>
      <c r="B83" s="12">
        <v>7812009592</v>
      </c>
      <c r="C83" s="30">
        <v>783801001</v>
      </c>
      <c r="D83" s="12" t="s">
        <v>418</v>
      </c>
      <c r="E83" s="12">
        <v>26422396</v>
      </c>
    </row>
    <row r="84" spans="1:5" ht="22.5">
      <c r="A84" s="43" t="s">
        <v>116</v>
      </c>
      <c r="B84" s="12">
        <v>7805005950</v>
      </c>
      <c r="C84" s="30">
        <v>783450001</v>
      </c>
      <c r="D84" s="12" t="s">
        <v>128</v>
      </c>
      <c r="E84" s="12">
        <v>26361099</v>
      </c>
    </row>
    <row r="85" spans="1:5" ht="11.25">
      <c r="A85" s="43" t="s">
        <v>207</v>
      </c>
      <c r="B85" s="12">
        <v>7805377436</v>
      </c>
      <c r="C85" s="30">
        <v>780501001</v>
      </c>
      <c r="D85" s="12" t="s">
        <v>208</v>
      </c>
      <c r="E85" s="12">
        <v>26322157</v>
      </c>
    </row>
    <row r="86" spans="1:5" ht="11.25">
      <c r="A86" s="43" t="s">
        <v>209</v>
      </c>
      <c r="B86" s="12">
        <v>7817309180</v>
      </c>
      <c r="C86" s="30">
        <v>781701001</v>
      </c>
      <c r="D86" s="12" t="s">
        <v>208</v>
      </c>
      <c r="E86" s="12">
        <v>26322162</v>
      </c>
    </row>
    <row r="87" spans="1:5" ht="11.25">
      <c r="A87" s="43" t="s">
        <v>210</v>
      </c>
      <c r="B87" s="12">
        <v>7827007301</v>
      </c>
      <c r="C87" s="30">
        <v>784301001</v>
      </c>
      <c r="D87" s="12" t="s">
        <v>208</v>
      </c>
      <c r="E87" s="12">
        <v>26322155</v>
      </c>
    </row>
    <row r="88" spans="1:5" ht="11.25">
      <c r="A88" s="43" t="s">
        <v>211</v>
      </c>
      <c r="B88" s="12">
        <v>7817319686</v>
      </c>
      <c r="C88" s="30">
        <v>781701001</v>
      </c>
      <c r="D88" s="12" t="s">
        <v>208</v>
      </c>
      <c r="E88" s="12">
        <v>26820325</v>
      </c>
    </row>
    <row r="89" spans="1:5" ht="11.25">
      <c r="A89" s="43" t="s">
        <v>212</v>
      </c>
      <c r="B89" s="12">
        <v>7820015416</v>
      </c>
      <c r="C89" s="30">
        <v>782001001</v>
      </c>
      <c r="D89" s="12" t="s">
        <v>208</v>
      </c>
      <c r="E89" s="12">
        <v>26322153</v>
      </c>
    </row>
    <row r="90" spans="1:5" ht="11.25">
      <c r="A90" s="43" t="s">
        <v>213</v>
      </c>
      <c r="B90" s="12">
        <v>7803002209</v>
      </c>
      <c r="C90" s="30">
        <v>781001001</v>
      </c>
      <c r="D90" s="12" t="s">
        <v>208</v>
      </c>
      <c r="E90" s="12">
        <v>26322152</v>
      </c>
    </row>
    <row r="91" spans="1:5" ht="11.25">
      <c r="A91" s="43" t="s">
        <v>214</v>
      </c>
      <c r="B91" s="12">
        <v>7704726225</v>
      </c>
      <c r="C91" s="30">
        <v>784143001</v>
      </c>
      <c r="D91" s="12" t="s">
        <v>208</v>
      </c>
      <c r="E91" s="12">
        <v>27126047</v>
      </c>
    </row>
    <row r="92" spans="1:5" ht="11.25">
      <c r="A92" s="43" t="s">
        <v>215</v>
      </c>
      <c r="B92" s="12">
        <v>7704731218</v>
      </c>
      <c r="C92" s="30">
        <v>780543001</v>
      </c>
      <c r="D92" s="12" t="s">
        <v>216</v>
      </c>
      <c r="E92" s="12">
        <v>26797003</v>
      </c>
    </row>
    <row r="93" spans="1:5" ht="11.25">
      <c r="A93" s="43" t="s">
        <v>217</v>
      </c>
      <c r="B93" s="12">
        <v>7810258843</v>
      </c>
      <c r="C93" s="30">
        <v>781301001</v>
      </c>
      <c r="D93" s="12" t="s">
        <v>208</v>
      </c>
      <c r="E93" s="12">
        <v>26322163</v>
      </c>
    </row>
    <row r="94" spans="1:5" ht="11.25">
      <c r="A94" s="43" t="s">
        <v>218</v>
      </c>
      <c r="B94" s="12">
        <v>7841322249</v>
      </c>
      <c r="C94" s="30">
        <v>780401001</v>
      </c>
      <c r="D94" s="12" t="s">
        <v>216</v>
      </c>
      <c r="E94" s="12">
        <v>26424359</v>
      </c>
    </row>
    <row r="95" spans="1:5" ht="11.25">
      <c r="A95" s="43" t="s">
        <v>219</v>
      </c>
      <c r="B95" s="12">
        <v>7819001031</v>
      </c>
      <c r="C95" s="30">
        <v>783450001</v>
      </c>
      <c r="D95" s="12" t="s">
        <v>208</v>
      </c>
      <c r="E95" s="12">
        <v>26322156</v>
      </c>
    </row>
    <row r="96" spans="1:5" ht="22.5">
      <c r="A96" s="43" t="s">
        <v>220</v>
      </c>
      <c r="B96" s="12">
        <v>7708503727</v>
      </c>
      <c r="C96" s="30">
        <v>783845004</v>
      </c>
      <c r="D96" s="12" t="s">
        <v>208</v>
      </c>
      <c r="E96" s="12">
        <v>26322159</v>
      </c>
    </row>
    <row r="97" spans="1:5" ht="11.25">
      <c r="A97" s="43" t="s">
        <v>221</v>
      </c>
      <c r="B97" s="12">
        <v>7826074344</v>
      </c>
      <c r="C97" s="30">
        <v>781001001</v>
      </c>
      <c r="D97" s="12" t="s">
        <v>208</v>
      </c>
      <c r="E97" s="12">
        <v>26322161</v>
      </c>
    </row>
    <row r="98" spans="1:5" ht="11.25">
      <c r="A98" s="43" t="s">
        <v>222</v>
      </c>
      <c r="B98" s="12">
        <v>7817302964</v>
      </c>
      <c r="C98" s="30">
        <v>781701001</v>
      </c>
      <c r="D98" s="12" t="s">
        <v>208</v>
      </c>
      <c r="E98" s="12">
        <v>26608446</v>
      </c>
    </row>
    <row r="99" spans="1:5" ht="22.5">
      <c r="A99" s="43" t="s">
        <v>223</v>
      </c>
      <c r="B99" s="12">
        <v>7801374265</v>
      </c>
      <c r="C99" s="30">
        <v>781601001</v>
      </c>
      <c r="D99" s="12" t="s">
        <v>433</v>
      </c>
      <c r="E99" s="12">
        <v>26322164</v>
      </c>
    </row>
    <row r="100" spans="1:5" ht="11.25">
      <c r="A100" s="43" t="s">
        <v>224</v>
      </c>
      <c r="B100" s="12">
        <v>7802742264</v>
      </c>
      <c r="C100" s="30">
        <v>780201001</v>
      </c>
      <c r="D100" s="12" t="s">
        <v>208</v>
      </c>
      <c r="E100" s="12">
        <v>27546318</v>
      </c>
    </row>
    <row r="101" spans="1:5" ht="11.25">
      <c r="A101" s="43" t="s">
        <v>225</v>
      </c>
      <c r="B101" s="12">
        <v>7802456200</v>
      </c>
      <c r="C101" s="30">
        <v>780601001</v>
      </c>
      <c r="D101" s="12" t="s">
        <v>208</v>
      </c>
      <c r="E101" s="12">
        <v>26840521</v>
      </c>
    </row>
    <row r="102" spans="1:5" ht="11.25">
      <c r="A102" s="43" t="s">
        <v>226</v>
      </c>
      <c r="B102" s="12">
        <v>7838359464</v>
      </c>
      <c r="C102" s="30">
        <v>782001001</v>
      </c>
      <c r="D102" s="12" t="s">
        <v>208</v>
      </c>
      <c r="E102" s="12">
        <v>26597512</v>
      </c>
    </row>
    <row r="103" spans="1:5" ht="11.25">
      <c r="A103" s="43" t="s">
        <v>434</v>
      </c>
      <c r="B103" s="12">
        <v>7804521165</v>
      </c>
      <c r="C103" s="30">
        <v>783450001</v>
      </c>
      <c r="D103" s="12" t="s">
        <v>216</v>
      </c>
      <c r="E103" s="12">
        <v>26425009</v>
      </c>
    </row>
    <row r="104" spans="1:5" ht="11.25">
      <c r="A104" s="43" t="s">
        <v>227</v>
      </c>
      <c r="B104" s="12">
        <v>7830000137</v>
      </c>
      <c r="C104" s="30">
        <v>783801001</v>
      </c>
      <c r="D104" s="12" t="s">
        <v>208</v>
      </c>
      <c r="E104" s="12">
        <v>26322158</v>
      </c>
    </row>
    <row r="105" spans="1:5" ht="22.5">
      <c r="A105" s="43" t="s">
        <v>228</v>
      </c>
      <c r="B105" s="12">
        <v>7830000970</v>
      </c>
      <c r="C105" s="30">
        <v>783450001</v>
      </c>
      <c r="D105" s="12" t="s">
        <v>435</v>
      </c>
      <c r="E105" s="12">
        <v>26322166</v>
      </c>
    </row>
    <row r="106" spans="1:5" ht="11.25">
      <c r="A106" s="43" t="s">
        <v>229</v>
      </c>
      <c r="B106" s="12">
        <v>7728587330</v>
      </c>
      <c r="C106" s="30">
        <v>772801001</v>
      </c>
      <c r="D106" s="12" t="s">
        <v>216</v>
      </c>
      <c r="E106" s="12">
        <v>26427401</v>
      </c>
    </row>
    <row r="107" spans="1:5" ht="11.25">
      <c r="A107" s="43" t="s">
        <v>230</v>
      </c>
      <c r="B107" s="12">
        <v>7706284124</v>
      </c>
      <c r="C107" s="30">
        <v>770601001</v>
      </c>
      <c r="D107" s="12" t="s">
        <v>216</v>
      </c>
      <c r="E107" s="12">
        <v>26502786</v>
      </c>
    </row>
    <row r="108" spans="1:5" ht="11.25">
      <c r="A108" s="43" t="s">
        <v>231</v>
      </c>
      <c r="B108" s="12">
        <v>7838016481</v>
      </c>
      <c r="C108" s="30">
        <v>997250001</v>
      </c>
      <c r="D108" s="12" t="s">
        <v>232</v>
      </c>
      <c r="E108" s="12">
        <v>26800863</v>
      </c>
    </row>
    <row r="109" spans="1:5" ht="11.25">
      <c r="A109" s="43" t="s">
        <v>233</v>
      </c>
      <c r="B109" s="12">
        <v>7838016481</v>
      </c>
      <c r="C109" s="30">
        <v>783801001</v>
      </c>
      <c r="D109" s="12" t="s">
        <v>232</v>
      </c>
      <c r="E109" s="12">
        <v>26383336</v>
      </c>
    </row>
    <row r="110" spans="1:5" ht="11.25">
      <c r="A110" s="43" t="s">
        <v>234</v>
      </c>
      <c r="B110" s="12">
        <v>7810056734</v>
      </c>
      <c r="C110" s="30">
        <v>783450001</v>
      </c>
      <c r="D110" s="12" t="s">
        <v>232</v>
      </c>
      <c r="E110" s="12">
        <v>26516044</v>
      </c>
    </row>
    <row r="111" spans="1:5" ht="11.25">
      <c r="A111" s="43" t="s">
        <v>436</v>
      </c>
      <c r="B111" s="12">
        <v>4700000109</v>
      </c>
      <c r="C111" s="30">
        <v>472450001</v>
      </c>
      <c r="D111" s="12" t="s">
        <v>232</v>
      </c>
      <c r="E111" s="12">
        <v>26373221</v>
      </c>
    </row>
    <row r="112" spans="1:5" ht="11.25">
      <c r="A112" s="43" t="s">
        <v>235</v>
      </c>
      <c r="B112" s="12">
        <v>7838017541</v>
      </c>
      <c r="C112" s="30">
        <v>783450001</v>
      </c>
      <c r="D112" s="12" t="s">
        <v>232</v>
      </c>
      <c r="E112" s="12">
        <v>26383117</v>
      </c>
    </row>
    <row r="113" spans="1:5" ht="11.25">
      <c r="A113" s="43" t="s">
        <v>236</v>
      </c>
      <c r="B113" s="12">
        <v>4720015858</v>
      </c>
      <c r="C113" s="30">
        <v>472001001</v>
      </c>
      <c r="D113" s="12" t="s">
        <v>237</v>
      </c>
      <c r="E113" s="12">
        <v>26599276</v>
      </c>
    </row>
    <row r="114" spans="1:5" ht="22.5">
      <c r="A114" s="43" t="s">
        <v>238</v>
      </c>
      <c r="B114" s="12">
        <v>7806044006</v>
      </c>
      <c r="C114" s="30">
        <v>470301001</v>
      </c>
      <c r="D114" s="12" t="s">
        <v>437</v>
      </c>
      <c r="E114" s="12">
        <v>26422737</v>
      </c>
    </row>
    <row r="115" spans="1:5" ht="11.25">
      <c r="A115" s="43" t="s">
        <v>239</v>
      </c>
      <c r="B115" s="12">
        <v>4719017995</v>
      </c>
      <c r="C115" s="30">
        <v>470501001</v>
      </c>
      <c r="D115" s="12" t="s">
        <v>237</v>
      </c>
      <c r="E115" s="12">
        <v>26382448</v>
      </c>
    </row>
    <row r="116" spans="1:3" ht="11.25">
      <c r="A116" s="43" t="s">
        <v>173</v>
      </c>
      <c r="B116" s="12">
        <v>7839018298</v>
      </c>
      <c r="C116" s="30">
        <v>783901001</v>
      </c>
    </row>
    <row r="117" spans="1:5" ht="11.25">
      <c r="A117" s="43" t="s">
        <v>240</v>
      </c>
      <c r="B117" s="12">
        <v>7816127357</v>
      </c>
      <c r="C117" s="30">
        <v>781701001</v>
      </c>
      <c r="D117" s="12" t="s">
        <v>208</v>
      </c>
      <c r="E117" s="12">
        <v>26361117</v>
      </c>
    </row>
    <row r="118" spans="1:4" ht="11.25">
      <c r="A118" s="43" t="s">
        <v>241</v>
      </c>
      <c r="B118" s="12">
        <v>7805227529</v>
      </c>
      <c r="C118" s="30">
        <v>780501001</v>
      </c>
      <c r="D118" s="12" t="s">
        <v>438</v>
      </c>
    </row>
    <row r="119" spans="1:4" ht="11.25">
      <c r="A119" s="43" t="s">
        <v>243</v>
      </c>
      <c r="B119" s="12">
        <v>7839395419</v>
      </c>
      <c r="C119" s="30">
        <v>997850001</v>
      </c>
      <c r="D119" s="12" t="s">
        <v>438</v>
      </c>
    </row>
    <row r="120" spans="1:4" ht="22.5">
      <c r="A120" s="43" t="s">
        <v>244</v>
      </c>
      <c r="B120" s="12">
        <v>7839330845</v>
      </c>
      <c r="C120" s="30">
        <v>784201001</v>
      </c>
      <c r="D120" s="12" t="s">
        <v>439</v>
      </c>
    </row>
    <row r="121" spans="1:4" ht="11.25">
      <c r="A121" s="43" t="s">
        <v>245</v>
      </c>
      <c r="B121" s="12">
        <v>7817045570</v>
      </c>
      <c r="C121" s="30">
        <v>783601001</v>
      </c>
      <c r="D121" s="12" t="s">
        <v>438</v>
      </c>
    </row>
    <row r="122" spans="1:4" ht="22.5">
      <c r="A122" s="43" t="s">
        <v>246</v>
      </c>
      <c r="B122" s="12">
        <v>7826692894</v>
      </c>
      <c r="C122" s="30">
        <v>784101001</v>
      </c>
      <c r="D122" s="12" t="s">
        <v>440</v>
      </c>
    </row>
    <row r="123" spans="1:3" ht="11.25">
      <c r="A123" s="43" t="s">
        <v>247</v>
      </c>
      <c r="B123" s="12">
        <v>7838452777</v>
      </c>
      <c r="C123" s="30">
        <v>783801001</v>
      </c>
    </row>
    <row r="124" spans="1:5" ht="22.5">
      <c r="A124" s="43" t="s">
        <v>174</v>
      </c>
      <c r="B124" s="12">
        <v>7813182825</v>
      </c>
      <c r="C124" s="30">
        <v>781301001</v>
      </c>
      <c r="D124" s="12" t="s">
        <v>127</v>
      </c>
      <c r="E124" s="12">
        <v>27823351</v>
      </c>
    </row>
    <row r="125" spans="1:5" ht="22.5">
      <c r="A125" s="43" t="s">
        <v>175</v>
      </c>
      <c r="B125" s="12">
        <v>7810480407</v>
      </c>
      <c r="C125" s="30">
        <v>781101001</v>
      </c>
      <c r="D125" s="12" t="s">
        <v>128</v>
      </c>
      <c r="E125" s="12">
        <v>27812407</v>
      </c>
    </row>
    <row r="126" spans="1:5" ht="22.5">
      <c r="A126" s="43" t="s">
        <v>176</v>
      </c>
      <c r="B126" s="12">
        <v>7801133686</v>
      </c>
      <c r="C126" s="30">
        <v>780101001</v>
      </c>
      <c r="D126" s="12" t="s">
        <v>128</v>
      </c>
      <c r="E126" s="12">
        <v>27827361</v>
      </c>
    </row>
    <row r="127" spans="1:5" ht="22.5">
      <c r="A127" s="43" t="s">
        <v>177</v>
      </c>
      <c r="B127" s="12">
        <v>7841333120</v>
      </c>
      <c r="C127" s="30">
        <v>784101001</v>
      </c>
      <c r="D127" s="12" t="s">
        <v>128</v>
      </c>
      <c r="E127" s="12">
        <v>27824854</v>
      </c>
    </row>
    <row r="128" spans="1:5" ht="11.25">
      <c r="A128" s="43" t="s">
        <v>178</v>
      </c>
      <c r="B128" s="12">
        <v>7841312071</v>
      </c>
      <c r="C128" s="30">
        <v>780501001</v>
      </c>
      <c r="D128" s="12" t="s">
        <v>153</v>
      </c>
      <c r="E128" s="12">
        <v>27054332</v>
      </c>
    </row>
    <row r="129" spans="1:5" ht="22.5">
      <c r="A129" s="43" t="s">
        <v>179</v>
      </c>
      <c r="B129" s="12">
        <v>7826135075</v>
      </c>
      <c r="C129" s="30">
        <v>781301001</v>
      </c>
      <c r="D129" s="12" t="s">
        <v>127</v>
      </c>
      <c r="E129" s="12">
        <v>27819284</v>
      </c>
    </row>
    <row r="130" spans="1:5" ht="11.25">
      <c r="A130" s="43" t="s">
        <v>248</v>
      </c>
      <c r="B130" s="12">
        <v>4211016825</v>
      </c>
      <c r="C130" s="30">
        <v>783901001</v>
      </c>
      <c r="D130" s="12" t="s">
        <v>216</v>
      </c>
      <c r="E130" s="12">
        <v>26512589</v>
      </c>
    </row>
    <row r="131" spans="1:5" ht="22.5">
      <c r="A131" s="43" t="s">
        <v>180</v>
      </c>
      <c r="B131" s="12">
        <v>7802338277</v>
      </c>
      <c r="C131" s="30">
        <v>780201001</v>
      </c>
      <c r="D131" s="12" t="s">
        <v>128</v>
      </c>
      <c r="E131" s="12">
        <v>27831333</v>
      </c>
    </row>
    <row r="132" spans="1:5" ht="11.25">
      <c r="A132" s="43" t="s">
        <v>249</v>
      </c>
      <c r="B132" s="12">
        <v>1003100252</v>
      </c>
      <c r="C132" s="30">
        <v>100301001</v>
      </c>
      <c r="D132" s="12" t="s">
        <v>216</v>
      </c>
      <c r="E132" s="12">
        <v>26555876</v>
      </c>
    </row>
    <row r="133" spans="1:5" ht="22.5">
      <c r="A133" s="43" t="s">
        <v>250</v>
      </c>
      <c r="B133" s="12">
        <v>7804176134</v>
      </c>
      <c r="C133" s="30">
        <v>780401001</v>
      </c>
      <c r="D133" s="12" t="s">
        <v>127</v>
      </c>
      <c r="E133" s="12">
        <v>27848302</v>
      </c>
    </row>
    <row r="134" spans="1:5" ht="22.5">
      <c r="A134" s="43" t="s">
        <v>255</v>
      </c>
      <c r="B134" s="12">
        <v>7704731218</v>
      </c>
      <c r="C134" s="30">
        <v>770401001</v>
      </c>
      <c r="D134" s="12" t="s">
        <v>441</v>
      </c>
      <c r="E134" s="12">
        <v>26617350</v>
      </c>
    </row>
    <row r="135" spans="1:5" ht="22.5">
      <c r="A135" s="43" t="s">
        <v>325</v>
      </c>
      <c r="B135" s="12">
        <v>7811394126</v>
      </c>
      <c r="C135" s="30">
        <v>781101001</v>
      </c>
      <c r="D135" s="12" t="s">
        <v>127</v>
      </c>
      <c r="E135" s="12">
        <v>27880391</v>
      </c>
    </row>
    <row r="136" spans="1:5" ht="11.25">
      <c r="A136" s="43" t="s">
        <v>326</v>
      </c>
      <c r="B136" s="12">
        <v>7729667652</v>
      </c>
      <c r="C136" s="30">
        <v>772901001</v>
      </c>
      <c r="D136" s="12" t="s">
        <v>216</v>
      </c>
      <c r="E136" s="12">
        <v>27666778</v>
      </c>
    </row>
    <row r="137" spans="1:5" ht="22.5">
      <c r="A137" s="43" t="s">
        <v>327</v>
      </c>
      <c r="B137" s="12">
        <v>7813045071</v>
      </c>
      <c r="C137" s="30">
        <v>781301001</v>
      </c>
      <c r="D137" s="12" t="s">
        <v>127</v>
      </c>
      <c r="E137" s="12">
        <v>27946694</v>
      </c>
    </row>
    <row r="138" spans="1:5" ht="22.5">
      <c r="A138" s="43" t="s">
        <v>442</v>
      </c>
      <c r="B138" s="12">
        <v>4703088415</v>
      </c>
      <c r="C138" s="30">
        <v>781101001</v>
      </c>
      <c r="D138" s="12" t="s">
        <v>127</v>
      </c>
      <c r="E138" s="12">
        <v>27953647</v>
      </c>
    </row>
    <row r="139" spans="1:5" ht="11.25">
      <c r="A139" s="43" t="s">
        <v>328</v>
      </c>
      <c r="B139" s="12">
        <v>4716016979</v>
      </c>
      <c r="C139" s="30">
        <v>997450001</v>
      </c>
      <c r="D139" s="12" t="s">
        <v>208</v>
      </c>
      <c r="E139" s="12">
        <v>27954259</v>
      </c>
    </row>
    <row r="140" spans="1:5" ht="22.5">
      <c r="A140" s="43" t="s">
        <v>329</v>
      </c>
      <c r="B140" s="12">
        <v>7806005590</v>
      </c>
      <c r="C140" s="30">
        <v>780601001</v>
      </c>
      <c r="D140" s="12" t="s">
        <v>128</v>
      </c>
      <c r="E140" s="12">
        <v>27956327</v>
      </c>
    </row>
    <row r="141" spans="1:5" ht="22.5">
      <c r="A141" s="43" t="s">
        <v>330</v>
      </c>
      <c r="B141" s="12">
        <v>7806008745</v>
      </c>
      <c r="C141" s="30">
        <v>780601001</v>
      </c>
      <c r="D141" s="12" t="s">
        <v>443</v>
      </c>
      <c r="E141" s="12">
        <v>27961378</v>
      </c>
    </row>
    <row r="142" spans="1:5" ht="22.5">
      <c r="A142" s="43" t="s">
        <v>331</v>
      </c>
      <c r="B142" s="12">
        <v>7728156800</v>
      </c>
      <c r="C142" s="30">
        <v>780101001</v>
      </c>
      <c r="D142" s="12" t="s">
        <v>128</v>
      </c>
      <c r="E142" s="12">
        <v>27968093</v>
      </c>
    </row>
    <row r="143" spans="1:5" ht="22.5">
      <c r="A143" s="43" t="s">
        <v>332</v>
      </c>
      <c r="B143" s="12">
        <v>7839357460</v>
      </c>
      <c r="C143" s="30">
        <v>783901001</v>
      </c>
      <c r="D143" s="12" t="s">
        <v>127</v>
      </c>
      <c r="E143" s="12">
        <v>27971244</v>
      </c>
    </row>
    <row r="144" spans="1:5" ht="11.25">
      <c r="A144" s="43" t="s">
        <v>333</v>
      </c>
      <c r="B144" s="12">
        <v>7816035716</v>
      </c>
      <c r="C144" s="30">
        <v>781601001</v>
      </c>
      <c r="D144" s="12" t="s">
        <v>334</v>
      </c>
      <c r="E144" s="12">
        <v>27976424</v>
      </c>
    </row>
    <row r="145" spans="1:5" ht="22.5">
      <c r="A145" s="43" t="s">
        <v>335</v>
      </c>
      <c r="B145" s="12">
        <v>7806302458</v>
      </c>
      <c r="C145" s="30">
        <v>780601001</v>
      </c>
      <c r="D145" s="12" t="s">
        <v>127</v>
      </c>
      <c r="E145" s="12">
        <v>27976484</v>
      </c>
    </row>
    <row r="146" spans="1:5" ht="22.5">
      <c r="A146" s="43" t="s">
        <v>336</v>
      </c>
      <c r="B146" s="12">
        <v>7813109141</v>
      </c>
      <c r="C146" s="30">
        <v>781301001</v>
      </c>
      <c r="D146" s="12" t="s">
        <v>128</v>
      </c>
      <c r="E146" s="12">
        <v>27988538</v>
      </c>
    </row>
    <row r="147" spans="1:5" ht="22.5">
      <c r="A147" s="43" t="s">
        <v>444</v>
      </c>
      <c r="B147" s="12">
        <v>7813045547</v>
      </c>
      <c r="C147" s="30">
        <v>781301001</v>
      </c>
      <c r="D147" s="12" t="s">
        <v>443</v>
      </c>
      <c r="E147" s="12">
        <v>27995413</v>
      </c>
    </row>
    <row r="148" spans="1:5" ht="22.5">
      <c r="A148" s="43" t="s">
        <v>366</v>
      </c>
      <c r="B148" s="12">
        <v>7816206305</v>
      </c>
      <c r="C148" s="30">
        <v>781601001</v>
      </c>
      <c r="D148" s="12" t="s">
        <v>127</v>
      </c>
      <c r="E148" s="12">
        <v>27997575</v>
      </c>
    </row>
    <row r="149" spans="1:5" ht="22.5">
      <c r="A149" s="43" t="s">
        <v>367</v>
      </c>
      <c r="B149" s="12">
        <v>7813425073</v>
      </c>
      <c r="C149" s="30">
        <v>781301001</v>
      </c>
      <c r="D149" s="12" t="s">
        <v>128</v>
      </c>
      <c r="E149" s="12">
        <v>27997553</v>
      </c>
    </row>
    <row r="150" spans="1:5" ht="22.5">
      <c r="A150" s="43" t="s">
        <v>368</v>
      </c>
      <c r="B150" s="12">
        <v>7816067965</v>
      </c>
      <c r="C150" s="30">
        <v>780101001</v>
      </c>
      <c r="D150" s="12" t="s">
        <v>128</v>
      </c>
      <c r="E150" s="12">
        <v>27997479</v>
      </c>
    </row>
    <row r="151" spans="1:5" ht="22.5">
      <c r="A151" s="43" t="s">
        <v>369</v>
      </c>
      <c r="B151" s="12">
        <v>7820034338</v>
      </c>
      <c r="C151" s="30">
        <v>782001001</v>
      </c>
      <c r="D151" s="12" t="s">
        <v>128</v>
      </c>
      <c r="E151" s="12">
        <v>28001891</v>
      </c>
    </row>
    <row r="152" spans="1:5" ht="22.5">
      <c r="A152" s="43" t="s">
        <v>445</v>
      </c>
      <c r="B152" s="12">
        <v>7830000271</v>
      </c>
      <c r="C152" s="30">
        <v>780601001</v>
      </c>
      <c r="D152" s="12" t="s">
        <v>128</v>
      </c>
      <c r="E152" s="12">
        <v>26647768</v>
      </c>
    </row>
    <row r="153" spans="1:5" ht="22.5">
      <c r="A153" s="43" t="s">
        <v>370</v>
      </c>
      <c r="B153" s="12">
        <v>7811001706</v>
      </c>
      <c r="C153" s="30">
        <v>781101001</v>
      </c>
      <c r="D153" s="12" t="s">
        <v>418</v>
      </c>
      <c r="E153" s="12">
        <v>28042409</v>
      </c>
    </row>
    <row r="154" spans="1:5" ht="22.5">
      <c r="A154" s="43" t="s">
        <v>371</v>
      </c>
      <c r="B154" s="12">
        <v>7802154287</v>
      </c>
      <c r="C154" s="30">
        <v>780201001</v>
      </c>
      <c r="D154" s="12" t="s">
        <v>128</v>
      </c>
      <c r="E154" s="12">
        <v>28042511</v>
      </c>
    </row>
    <row r="155" spans="1:5" ht="22.5">
      <c r="A155" s="43" t="s">
        <v>372</v>
      </c>
      <c r="B155" s="12">
        <v>7805002518</v>
      </c>
      <c r="C155" s="30">
        <v>780501001</v>
      </c>
      <c r="D155" s="12" t="s">
        <v>128</v>
      </c>
      <c r="E155" s="12">
        <v>28042468</v>
      </c>
    </row>
    <row r="156" spans="1:5" ht="22.5">
      <c r="A156" s="43" t="s">
        <v>373</v>
      </c>
      <c r="B156" s="12">
        <v>7801059070</v>
      </c>
      <c r="C156" s="30">
        <v>780101001</v>
      </c>
      <c r="D156" s="12" t="s">
        <v>128</v>
      </c>
      <c r="E156" s="12">
        <v>28042569</v>
      </c>
    </row>
    <row r="157" spans="1:5" ht="22.5">
      <c r="A157" s="43" t="s">
        <v>374</v>
      </c>
      <c r="B157" s="12">
        <v>7830002617</v>
      </c>
      <c r="C157" s="30">
        <v>780101001</v>
      </c>
      <c r="D157" s="12" t="s">
        <v>128</v>
      </c>
      <c r="E157" s="12">
        <v>28042547</v>
      </c>
    </row>
    <row r="158" spans="1:5" ht="22.5">
      <c r="A158" s="43" t="s">
        <v>446</v>
      </c>
      <c r="B158" s="12">
        <v>7810467163</v>
      </c>
      <c r="C158" s="30">
        <v>783101001</v>
      </c>
      <c r="D158" s="12" t="s">
        <v>128</v>
      </c>
      <c r="E158" s="12">
        <v>28042530</v>
      </c>
    </row>
    <row r="159" spans="1:5" ht="22.5">
      <c r="A159" s="43" t="s">
        <v>375</v>
      </c>
      <c r="B159" s="12">
        <v>7813045025</v>
      </c>
      <c r="C159" s="30">
        <v>783450001</v>
      </c>
      <c r="D159" s="12" t="s">
        <v>418</v>
      </c>
      <c r="E159" s="12">
        <v>28042181</v>
      </c>
    </row>
    <row r="160" spans="1:5" ht="22.5">
      <c r="A160" s="43" t="s">
        <v>447</v>
      </c>
      <c r="B160" s="12">
        <v>7817330143</v>
      </c>
      <c r="C160" s="30">
        <v>781701001</v>
      </c>
      <c r="D160" s="12" t="s">
        <v>128</v>
      </c>
      <c r="E160" s="12">
        <v>28041958</v>
      </c>
    </row>
    <row r="161" spans="1:5" ht="22.5">
      <c r="A161" s="43" t="s">
        <v>376</v>
      </c>
      <c r="B161" s="12">
        <v>7801032688</v>
      </c>
      <c r="C161" s="30">
        <v>780101001</v>
      </c>
      <c r="D161" s="12" t="s">
        <v>418</v>
      </c>
      <c r="E161" s="12">
        <v>28042447</v>
      </c>
    </row>
    <row r="162" spans="1:5" ht="22.5">
      <c r="A162" s="43" t="s">
        <v>377</v>
      </c>
      <c r="B162" s="12">
        <v>7840332364</v>
      </c>
      <c r="C162" s="30">
        <v>784001001</v>
      </c>
      <c r="D162" s="12" t="s">
        <v>128</v>
      </c>
      <c r="E162" s="12">
        <v>28042558</v>
      </c>
    </row>
    <row r="163" spans="1:5" ht="22.5">
      <c r="A163" s="43" t="s">
        <v>378</v>
      </c>
      <c r="B163" s="12">
        <v>7717662353</v>
      </c>
      <c r="C163" s="30">
        <v>781145001</v>
      </c>
      <c r="D163" s="12" t="s">
        <v>128</v>
      </c>
      <c r="E163" s="12">
        <v>28042497</v>
      </c>
    </row>
    <row r="164" spans="1:5" ht="22.5">
      <c r="A164" s="43" t="s">
        <v>379</v>
      </c>
      <c r="B164" s="12">
        <v>7810509293</v>
      </c>
      <c r="C164" s="30">
        <v>781001001</v>
      </c>
      <c r="D164" s="12" t="s">
        <v>128</v>
      </c>
      <c r="E164" s="12">
        <v>28042486</v>
      </c>
    </row>
    <row r="165" spans="1:5" ht="11.25">
      <c r="A165" s="43" t="s">
        <v>380</v>
      </c>
      <c r="B165" s="12">
        <v>7805465749</v>
      </c>
      <c r="C165" s="30">
        <v>780501001</v>
      </c>
      <c r="D165" s="12" t="s">
        <v>216</v>
      </c>
      <c r="E165" s="12">
        <v>26424207</v>
      </c>
    </row>
    <row r="166" spans="1:5" ht="11.25">
      <c r="A166" s="43" t="s">
        <v>381</v>
      </c>
      <c r="B166" s="12">
        <v>7839418306</v>
      </c>
      <c r="C166" s="30">
        <v>783901001</v>
      </c>
      <c r="D166" s="12" t="s">
        <v>216</v>
      </c>
      <c r="E166" s="12">
        <v>28042091</v>
      </c>
    </row>
    <row r="167" spans="1:5" ht="11.25">
      <c r="A167" s="43" t="s">
        <v>448</v>
      </c>
      <c r="B167" s="12">
        <v>7817309342</v>
      </c>
      <c r="C167" s="30">
        <v>781701001</v>
      </c>
      <c r="D167" s="12" t="s">
        <v>216</v>
      </c>
      <c r="E167" s="12">
        <v>27662899</v>
      </c>
    </row>
    <row r="168" spans="1:5" ht="22.5">
      <c r="A168" s="43" t="s">
        <v>449</v>
      </c>
      <c r="B168" s="12">
        <v>7801591397</v>
      </c>
      <c r="C168" s="30">
        <v>780101001</v>
      </c>
      <c r="D168" s="12" t="s">
        <v>128</v>
      </c>
      <c r="E168" s="12">
        <v>28091987</v>
      </c>
    </row>
    <row r="169" spans="1:5" ht="22.5">
      <c r="A169" s="43" t="s">
        <v>450</v>
      </c>
      <c r="B169" s="12">
        <v>7825404448</v>
      </c>
      <c r="C169" s="30">
        <v>783450001</v>
      </c>
      <c r="D169" s="12" t="s">
        <v>451</v>
      </c>
      <c r="E169" s="12">
        <v>28091963</v>
      </c>
    </row>
    <row r="170" spans="1:5" ht="11.25">
      <c r="A170" s="43" t="s">
        <v>452</v>
      </c>
      <c r="B170" s="12">
        <v>1103029229</v>
      </c>
      <c r="C170" s="30">
        <v>352801001</v>
      </c>
      <c r="D170" s="12" t="s">
        <v>216</v>
      </c>
      <c r="E170" s="12">
        <v>27855290</v>
      </c>
    </row>
    <row r="171" spans="1:5" ht="22.5">
      <c r="A171" s="43" t="s">
        <v>453</v>
      </c>
      <c r="B171" s="12">
        <v>7842335610</v>
      </c>
      <c r="C171" s="30">
        <v>784201001</v>
      </c>
      <c r="D171" s="12" t="s">
        <v>128</v>
      </c>
      <c r="E171" s="12">
        <v>26647775</v>
      </c>
    </row>
    <row r="172" spans="1:5" ht="22.5">
      <c r="A172" s="43" t="s">
        <v>454</v>
      </c>
      <c r="B172" s="12">
        <v>7810270209</v>
      </c>
      <c r="C172" s="30">
        <v>781001001</v>
      </c>
      <c r="D172" s="12" t="s">
        <v>128</v>
      </c>
      <c r="E172" s="12">
        <v>28113372</v>
      </c>
    </row>
    <row r="173" spans="1:5" ht="22.5">
      <c r="A173" s="43" t="s">
        <v>455</v>
      </c>
      <c r="B173" s="12">
        <v>7804349796</v>
      </c>
      <c r="C173" s="30">
        <v>780401001</v>
      </c>
      <c r="D173" s="12" t="s">
        <v>451</v>
      </c>
      <c r="E173" s="12">
        <v>28122490</v>
      </c>
    </row>
    <row r="174" spans="1:5" ht="22.5">
      <c r="A174" s="43" t="s">
        <v>456</v>
      </c>
      <c r="B174" s="12">
        <v>7806150886</v>
      </c>
      <c r="C174" s="30">
        <v>780601001</v>
      </c>
      <c r="D174" s="12" t="s">
        <v>128</v>
      </c>
      <c r="E174" s="12">
        <v>28134896</v>
      </c>
    </row>
    <row r="175" spans="1:5" ht="22.5">
      <c r="A175" s="43" t="s">
        <v>457</v>
      </c>
      <c r="B175" s="12">
        <v>7801089980</v>
      </c>
      <c r="C175" s="30">
        <v>780101001</v>
      </c>
      <c r="D175" s="12" t="s">
        <v>451</v>
      </c>
      <c r="E175" s="12">
        <v>28134965</v>
      </c>
    </row>
    <row r="176" spans="1:5" ht="22.5">
      <c r="A176" s="43" t="s">
        <v>458</v>
      </c>
      <c r="B176" s="12">
        <v>7810014646</v>
      </c>
      <c r="C176" s="30">
        <v>781001001</v>
      </c>
      <c r="D176" s="12" t="s">
        <v>128</v>
      </c>
      <c r="E176" s="12">
        <v>28135540</v>
      </c>
    </row>
    <row r="177" spans="1:5" ht="11.25">
      <c r="A177" s="43" t="s">
        <v>459</v>
      </c>
      <c r="B177" s="12">
        <v>7743628060</v>
      </c>
      <c r="C177" s="30">
        <v>774301001</v>
      </c>
      <c r="D177" s="12" t="s">
        <v>216</v>
      </c>
      <c r="E177" s="12">
        <v>26569253</v>
      </c>
    </row>
    <row r="178" spans="1:5" ht="11.25">
      <c r="A178" s="43" t="s">
        <v>460</v>
      </c>
      <c r="B178" s="12">
        <v>7802849641</v>
      </c>
      <c r="C178" s="30">
        <v>780201001</v>
      </c>
      <c r="D178" s="12" t="s">
        <v>216</v>
      </c>
      <c r="E178" s="12">
        <v>26424139</v>
      </c>
    </row>
    <row r="179" spans="1:5" ht="22.5">
      <c r="A179" s="43" t="s">
        <v>461</v>
      </c>
      <c r="B179" s="12">
        <v>7728120384</v>
      </c>
      <c r="C179" s="30">
        <v>770501001</v>
      </c>
      <c r="D179" s="12" t="s">
        <v>451</v>
      </c>
      <c r="E179" s="12">
        <v>28072594</v>
      </c>
    </row>
    <row r="180" spans="1:5" ht="22.5">
      <c r="A180" s="43" t="s">
        <v>462</v>
      </c>
      <c r="B180" s="12">
        <v>7707049388</v>
      </c>
      <c r="C180" s="30">
        <v>784001001</v>
      </c>
      <c r="D180" s="12" t="s">
        <v>451</v>
      </c>
      <c r="E180" s="12">
        <v>26357538</v>
      </c>
    </row>
    <row r="181" spans="1:5" ht="22.5">
      <c r="A181" s="43" t="s">
        <v>463</v>
      </c>
      <c r="B181" s="12">
        <v>7804036909</v>
      </c>
      <c r="C181" s="30">
        <v>780401001</v>
      </c>
      <c r="D181" s="12" t="s">
        <v>128</v>
      </c>
      <c r="E181" s="12">
        <v>28143840</v>
      </c>
    </row>
    <row r="182" spans="1:5" ht="22.5">
      <c r="A182" s="43" t="s">
        <v>464</v>
      </c>
      <c r="B182" s="12">
        <v>7806016697</v>
      </c>
      <c r="C182" s="30">
        <v>780601001</v>
      </c>
      <c r="D182" s="12" t="s">
        <v>128</v>
      </c>
      <c r="E182" s="12">
        <v>28145322</v>
      </c>
    </row>
    <row r="183" spans="1:5" ht="22.5">
      <c r="A183" s="43" t="s">
        <v>465</v>
      </c>
      <c r="B183" s="12">
        <v>7802205799</v>
      </c>
      <c r="C183" s="30">
        <v>780201001</v>
      </c>
      <c r="D183" s="12" t="s">
        <v>128</v>
      </c>
      <c r="E183" s="12">
        <v>28146440</v>
      </c>
    </row>
    <row r="184" spans="1:5" ht="22.5">
      <c r="A184" s="43" t="s">
        <v>466</v>
      </c>
      <c r="B184" s="12">
        <v>7805018099</v>
      </c>
      <c r="C184" s="30">
        <v>781001001</v>
      </c>
      <c r="D184" s="12" t="s">
        <v>127</v>
      </c>
      <c r="E184" s="12">
        <v>26424110</v>
      </c>
    </row>
    <row r="185" spans="1:5" ht="11.25">
      <c r="A185" s="43" t="s">
        <v>467</v>
      </c>
      <c r="B185" s="12">
        <v>7810015329</v>
      </c>
      <c r="C185" s="30">
        <v>781001001</v>
      </c>
      <c r="E185" s="12">
        <v>26422761</v>
      </c>
    </row>
    <row r="186" spans="1:5" ht="22.5">
      <c r="A186" s="43" t="s">
        <v>468</v>
      </c>
      <c r="B186" s="12">
        <v>7805519673</v>
      </c>
      <c r="C186" s="30">
        <v>783801001</v>
      </c>
      <c r="D186" s="12" t="s">
        <v>128</v>
      </c>
      <c r="E186" s="12">
        <v>28151979</v>
      </c>
    </row>
    <row r="187" spans="1:5" ht="22.5">
      <c r="A187" s="43" t="s">
        <v>469</v>
      </c>
      <c r="B187" s="12">
        <v>7843311429</v>
      </c>
      <c r="C187" s="30">
        <v>784301001</v>
      </c>
      <c r="D187" s="12" t="s">
        <v>128</v>
      </c>
      <c r="E187" s="12">
        <v>28152625</v>
      </c>
    </row>
    <row r="188" spans="1:5" ht="22.5">
      <c r="A188" s="43" t="s">
        <v>470</v>
      </c>
      <c r="B188" s="12">
        <v>7813464548</v>
      </c>
      <c r="C188" s="30">
        <v>781301001</v>
      </c>
      <c r="D188" s="12" t="s">
        <v>451</v>
      </c>
      <c r="E188" s="12">
        <v>28152707</v>
      </c>
    </row>
    <row r="189" spans="1:5" ht="22.5">
      <c r="A189" s="43" t="s">
        <v>471</v>
      </c>
      <c r="B189" s="12">
        <v>7838418751</v>
      </c>
      <c r="C189" s="30">
        <v>997850001</v>
      </c>
      <c r="D189" s="12" t="s">
        <v>128</v>
      </c>
      <c r="E189" s="12">
        <v>28152736</v>
      </c>
    </row>
    <row r="190" spans="1:5" ht="22.5">
      <c r="A190" s="43" t="s">
        <v>472</v>
      </c>
      <c r="B190" s="12">
        <v>7801560631</v>
      </c>
      <c r="C190" s="30">
        <v>780101001</v>
      </c>
      <c r="D190" s="12" t="s">
        <v>473</v>
      </c>
      <c r="E190" s="12">
        <v>28152680</v>
      </c>
    </row>
    <row r="191" spans="1:5" ht="22.5">
      <c r="A191" s="43" t="s">
        <v>474</v>
      </c>
      <c r="B191" s="12">
        <v>7802118578</v>
      </c>
      <c r="C191" s="30">
        <v>997350001</v>
      </c>
      <c r="D191" s="12" t="s">
        <v>128</v>
      </c>
      <c r="E191" s="12">
        <v>28152725</v>
      </c>
    </row>
    <row r="192" spans="1:5" ht="22.5">
      <c r="A192" s="43" t="s">
        <v>475</v>
      </c>
      <c r="B192" s="12">
        <v>7805113497</v>
      </c>
      <c r="C192" s="30">
        <v>997650001</v>
      </c>
      <c r="D192" s="12" t="s">
        <v>127</v>
      </c>
      <c r="E192" s="12">
        <v>28155081</v>
      </c>
    </row>
    <row r="193" spans="1:5" ht="22.5">
      <c r="A193" s="43" t="s">
        <v>476</v>
      </c>
      <c r="B193" s="12">
        <v>7801236681</v>
      </c>
      <c r="C193" s="30">
        <v>783450001</v>
      </c>
      <c r="D193" s="12" t="s">
        <v>432</v>
      </c>
      <c r="E193" s="12">
        <v>28155116</v>
      </c>
    </row>
    <row r="194" spans="1:5" ht="22.5">
      <c r="A194" s="43" t="s">
        <v>477</v>
      </c>
      <c r="B194" s="12">
        <v>7830000680</v>
      </c>
      <c r="C194" s="30">
        <v>780601001</v>
      </c>
      <c r="D194" s="12" t="s">
        <v>128</v>
      </c>
      <c r="E194" s="12">
        <v>28155094</v>
      </c>
    </row>
    <row r="195" spans="1:5" ht="22.5">
      <c r="A195" s="43" t="s">
        <v>478</v>
      </c>
      <c r="B195" s="12">
        <v>7802437912</v>
      </c>
      <c r="C195" s="30">
        <v>780201001</v>
      </c>
      <c r="D195" s="12" t="s">
        <v>418</v>
      </c>
      <c r="E195" s="12">
        <v>28155105</v>
      </c>
    </row>
    <row r="196" spans="1:5" ht="11.25">
      <c r="A196" s="43" t="s">
        <v>479</v>
      </c>
      <c r="B196" s="12">
        <v>7706525041</v>
      </c>
      <c r="C196" s="30">
        <v>772501001</v>
      </c>
      <c r="D196" s="12" t="s">
        <v>216</v>
      </c>
      <c r="E196" s="12">
        <v>26416221</v>
      </c>
    </row>
    <row r="197" spans="1:5" ht="22.5">
      <c r="A197" s="43" t="s">
        <v>480</v>
      </c>
      <c r="B197" s="12">
        <v>7820013553</v>
      </c>
      <c r="C197" s="30">
        <v>782001001</v>
      </c>
      <c r="D197" s="12" t="s">
        <v>418</v>
      </c>
      <c r="E197" s="12">
        <v>28191592</v>
      </c>
    </row>
    <row r="198" spans="1:5" ht="22.5">
      <c r="A198" s="43" t="s">
        <v>481</v>
      </c>
      <c r="B198" s="12">
        <v>7805017514</v>
      </c>
      <c r="C198" s="30">
        <v>780501001</v>
      </c>
      <c r="D198" s="12" t="s">
        <v>127</v>
      </c>
      <c r="E198" s="12">
        <v>28255000</v>
      </c>
    </row>
    <row r="199" spans="1:5" ht="22.5">
      <c r="A199" s="43" t="s">
        <v>482</v>
      </c>
      <c r="B199" s="12">
        <v>7802385950</v>
      </c>
      <c r="C199" s="30">
        <v>780201001</v>
      </c>
      <c r="D199" s="12" t="s">
        <v>128</v>
      </c>
      <c r="E199" s="12">
        <v>28255011</v>
      </c>
    </row>
    <row r="200" spans="1:5" ht="11.25">
      <c r="A200" s="43" t="s">
        <v>483</v>
      </c>
      <c r="B200" s="12">
        <v>7804355599</v>
      </c>
      <c r="C200" s="30">
        <v>780401001</v>
      </c>
      <c r="D200" s="12" t="s">
        <v>216</v>
      </c>
      <c r="E200" s="12">
        <v>26424150</v>
      </c>
    </row>
    <row r="201" spans="1:5" ht="11.25">
      <c r="A201" s="43" t="s">
        <v>484</v>
      </c>
      <c r="B201" s="12">
        <v>7814148129</v>
      </c>
      <c r="C201" s="30">
        <v>785050001</v>
      </c>
      <c r="D201" s="12" t="s">
        <v>208</v>
      </c>
      <c r="E201" s="12">
        <v>28262183</v>
      </c>
    </row>
    <row r="202" spans="1:5" ht="22.5">
      <c r="A202" s="43" t="s">
        <v>485</v>
      </c>
      <c r="B202" s="12">
        <v>7825115990</v>
      </c>
      <c r="C202" s="30">
        <v>780101001</v>
      </c>
      <c r="D202" s="12" t="s">
        <v>128</v>
      </c>
      <c r="E202" s="12">
        <v>28266590</v>
      </c>
    </row>
    <row r="203" spans="1:5" ht="22.5">
      <c r="A203" s="43" t="s">
        <v>486</v>
      </c>
      <c r="B203" s="12">
        <v>7806055343</v>
      </c>
      <c r="C203" s="30">
        <v>783450001</v>
      </c>
      <c r="D203" s="12" t="s">
        <v>127</v>
      </c>
      <c r="E203" s="12">
        <v>28266783</v>
      </c>
    </row>
    <row r="204" spans="1:5" ht="11.25">
      <c r="A204" s="43" t="s">
        <v>487</v>
      </c>
      <c r="B204" s="12">
        <v>7731411714</v>
      </c>
      <c r="C204" s="30">
        <v>773101001</v>
      </c>
      <c r="D204" s="12" t="s">
        <v>216</v>
      </c>
      <c r="E204" s="12">
        <v>27629946</v>
      </c>
    </row>
    <row r="205" spans="1:5" ht="22.5">
      <c r="A205" s="43" t="s">
        <v>488</v>
      </c>
      <c r="B205" s="12">
        <v>7811038093</v>
      </c>
      <c r="C205" s="30">
        <v>781101001</v>
      </c>
      <c r="D205" s="12" t="s">
        <v>432</v>
      </c>
      <c r="E205" s="12">
        <v>28274316</v>
      </c>
    </row>
    <row r="206" spans="1:5" ht="33.75">
      <c r="A206" s="43" t="s">
        <v>489</v>
      </c>
      <c r="B206" s="12">
        <v>7806438628</v>
      </c>
      <c r="C206" s="30">
        <v>780601001</v>
      </c>
      <c r="D206" s="12" t="s">
        <v>490</v>
      </c>
      <c r="E206" s="12">
        <v>28422808</v>
      </c>
    </row>
    <row r="207" spans="1:5" ht="22.5">
      <c r="A207" s="43" t="s">
        <v>491</v>
      </c>
      <c r="B207" s="12">
        <v>7814422759</v>
      </c>
      <c r="C207" s="30">
        <v>781401001</v>
      </c>
      <c r="D207" s="12" t="s">
        <v>127</v>
      </c>
      <c r="E207" s="12">
        <v>28423270</v>
      </c>
    </row>
    <row r="208" spans="1:5" ht="11.25">
      <c r="A208" s="43" t="s">
        <v>492</v>
      </c>
      <c r="B208" s="12">
        <v>7840447460</v>
      </c>
      <c r="C208" s="30">
        <v>784001001</v>
      </c>
      <c r="D208" s="12" t="s">
        <v>216</v>
      </c>
      <c r="E208" s="12">
        <v>28423754</v>
      </c>
    </row>
    <row r="209" spans="1:5" ht="22.5">
      <c r="A209" s="43" t="s">
        <v>493</v>
      </c>
      <c r="B209" s="12">
        <v>7811307571</v>
      </c>
      <c r="C209" s="30">
        <v>781101001</v>
      </c>
      <c r="D209" s="12" t="s">
        <v>127</v>
      </c>
      <c r="E209" s="12">
        <v>28427903</v>
      </c>
    </row>
    <row r="210" spans="1:5" ht="22.5">
      <c r="A210" s="43" t="s">
        <v>494</v>
      </c>
      <c r="B210" s="12">
        <v>7804509545</v>
      </c>
      <c r="C210" s="30">
        <v>780401001</v>
      </c>
      <c r="D210" s="12" t="s">
        <v>128</v>
      </c>
      <c r="E210" s="12">
        <v>28427914</v>
      </c>
    </row>
    <row r="211" spans="1:5" ht="22.5">
      <c r="A211" s="43" t="s">
        <v>495</v>
      </c>
      <c r="B211" s="12">
        <v>7707049388</v>
      </c>
      <c r="C211" s="30">
        <v>784043001</v>
      </c>
      <c r="D211" s="12" t="s">
        <v>127</v>
      </c>
      <c r="E211" s="12">
        <v>28284366</v>
      </c>
    </row>
    <row r="212" spans="1:5" ht="22.5">
      <c r="A212" s="43" t="s">
        <v>496</v>
      </c>
      <c r="B212" s="12">
        <v>7813045434</v>
      </c>
      <c r="C212" s="30">
        <v>781301001</v>
      </c>
      <c r="D212" s="12" t="s">
        <v>127</v>
      </c>
      <c r="E212" s="12">
        <v>28436138</v>
      </c>
    </row>
    <row r="213" spans="1:5" ht="33.75">
      <c r="A213" s="43" t="s">
        <v>497</v>
      </c>
      <c r="B213" s="12">
        <v>7804099257</v>
      </c>
      <c r="C213" s="30">
        <v>784301001</v>
      </c>
      <c r="D213" s="12" t="s">
        <v>498</v>
      </c>
      <c r="E213" s="12">
        <v>28448967</v>
      </c>
    </row>
    <row r="214" spans="1:5" ht="22.5">
      <c r="A214" s="43" t="s">
        <v>499</v>
      </c>
      <c r="B214" s="12">
        <v>7825696286</v>
      </c>
      <c r="C214" s="30">
        <v>784001001</v>
      </c>
      <c r="D214" s="12" t="s">
        <v>127</v>
      </c>
      <c r="E214" s="12">
        <v>28450115</v>
      </c>
    </row>
    <row r="215" spans="1:5" ht="11.25">
      <c r="A215" s="43" t="s">
        <v>500</v>
      </c>
      <c r="B215" s="12">
        <v>4705029366</v>
      </c>
      <c r="C215" s="30">
        <v>470501001</v>
      </c>
      <c r="D215" s="12" t="s">
        <v>501</v>
      </c>
      <c r="E215" s="12">
        <v>26380420</v>
      </c>
    </row>
    <row r="216" spans="1:5" ht="22.5">
      <c r="A216" s="43" t="s">
        <v>502</v>
      </c>
      <c r="B216" s="12">
        <v>7820309254</v>
      </c>
      <c r="C216" s="30">
        <v>783450001</v>
      </c>
      <c r="D216" s="12" t="s">
        <v>128</v>
      </c>
      <c r="E216" s="12">
        <v>28453706</v>
      </c>
    </row>
    <row r="217" spans="1:5" ht="22.5">
      <c r="A217" s="43" t="s">
        <v>503</v>
      </c>
      <c r="B217" s="12">
        <v>7819310752</v>
      </c>
      <c r="C217" s="30">
        <v>781901001</v>
      </c>
      <c r="D217" s="12" t="s">
        <v>127</v>
      </c>
      <c r="E217" s="12">
        <v>28453728</v>
      </c>
    </row>
    <row r="218" spans="1:5" ht="22.5">
      <c r="A218" s="43" t="s">
        <v>504</v>
      </c>
      <c r="B218" s="12">
        <v>7830002303</v>
      </c>
      <c r="C218" s="30">
        <v>783450001</v>
      </c>
      <c r="D218" s="12" t="s">
        <v>128</v>
      </c>
      <c r="E218" s="12">
        <v>28453717</v>
      </c>
    </row>
    <row r="219" spans="1:5" ht="22.5">
      <c r="A219" s="43" t="s">
        <v>505</v>
      </c>
      <c r="B219" s="12">
        <v>7804040302</v>
      </c>
      <c r="C219" s="30">
        <v>997850200</v>
      </c>
      <c r="D219" s="12" t="s">
        <v>418</v>
      </c>
      <c r="E219" s="12">
        <v>28453744</v>
      </c>
    </row>
    <row r="220" spans="1:5" ht="22.5">
      <c r="A220" s="43" t="s">
        <v>506</v>
      </c>
      <c r="B220" s="12">
        <v>7812029408</v>
      </c>
      <c r="C220" s="30">
        <v>783801001</v>
      </c>
      <c r="D220" s="12" t="s">
        <v>473</v>
      </c>
      <c r="E220" s="12">
        <v>28454949</v>
      </c>
    </row>
    <row r="221" spans="1:5" ht="22.5">
      <c r="A221" s="43" t="s">
        <v>507</v>
      </c>
      <c r="B221" s="12">
        <v>7813554914</v>
      </c>
      <c r="C221" s="30">
        <v>781301001</v>
      </c>
      <c r="D221" s="12" t="s">
        <v>128</v>
      </c>
      <c r="E221" s="12">
        <v>28454938</v>
      </c>
    </row>
    <row r="222" spans="1:5" ht="22.5">
      <c r="A222" s="43" t="s">
        <v>508</v>
      </c>
      <c r="B222" s="12">
        <v>7801019101</v>
      </c>
      <c r="C222" s="30">
        <v>780101001</v>
      </c>
      <c r="D222" s="12" t="s">
        <v>127</v>
      </c>
      <c r="E222" s="12">
        <v>28458587</v>
      </c>
    </row>
    <row r="223" spans="1:5" ht="11.25">
      <c r="A223" s="43" t="s">
        <v>239</v>
      </c>
      <c r="B223" s="12">
        <v>4719017995</v>
      </c>
      <c r="C223" s="30">
        <v>470501001</v>
      </c>
      <c r="D223" s="12" t="s">
        <v>237</v>
      </c>
      <c r="E223" s="12">
        <v>28459203</v>
      </c>
    </row>
    <row r="224" spans="1:5" ht="22.5">
      <c r="A224" s="43" t="s">
        <v>509</v>
      </c>
      <c r="B224" s="12">
        <v>7817002417</v>
      </c>
      <c r="C224" s="30">
        <v>781701001</v>
      </c>
      <c r="D224" s="12" t="s">
        <v>128</v>
      </c>
      <c r="E224" s="12">
        <v>28485475</v>
      </c>
    </row>
    <row r="225" spans="1:5" ht="22.5">
      <c r="A225" s="43" t="s">
        <v>510</v>
      </c>
      <c r="B225" s="12">
        <v>7816061829</v>
      </c>
      <c r="C225" s="30">
        <v>781601001</v>
      </c>
      <c r="D225" s="12" t="s">
        <v>511</v>
      </c>
      <c r="E225" s="12">
        <v>28486366</v>
      </c>
    </row>
    <row r="226" spans="1:5" ht="22.5">
      <c r="A226" s="43" t="s">
        <v>512</v>
      </c>
      <c r="B226" s="12">
        <v>7805387057</v>
      </c>
      <c r="C226" s="30">
        <v>780501001</v>
      </c>
      <c r="D226" s="12" t="s">
        <v>127</v>
      </c>
      <c r="E226" s="12">
        <v>26421941</v>
      </c>
    </row>
    <row r="227" spans="1:5" ht="11.25">
      <c r="A227" s="43" t="s">
        <v>513</v>
      </c>
      <c r="B227" s="12">
        <v>7805124273</v>
      </c>
      <c r="C227" s="30">
        <v>785050001</v>
      </c>
      <c r="D227" s="12" t="s">
        <v>514</v>
      </c>
      <c r="E227" s="12">
        <v>28424969</v>
      </c>
    </row>
    <row r="228" spans="1:5" ht="11.25">
      <c r="A228" s="43" t="s">
        <v>241</v>
      </c>
      <c r="B228" s="12">
        <v>7805227529</v>
      </c>
      <c r="C228" s="30">
        <v>780501001</v>
      </c>
      <c r="D228" s="12" t="s">
        <v>438</v>
      </c>
      <c r="E228" s="12">
        <v>26506687</v>
      </c>
    </row>
    <row r="229" spans="1:5" ht="11.25">
      <c r="A229" s="43" t="s">
        <v>515</v>
      </c>
      <c r="B229" s="12">
        <v>7813031424</v>
      </c>
      <c r="C229" s="30">
        <v>781001001</v>
      </c>
      <c r="D229" s="12" t="s">
        <v>516</v>
      </c>
      <c r="E229" s="12">
        <v>28061765</v>
      </c>
    </row>
    <row r="230" spans="1:5" ht="11.25">
      <c r="A230" s="43" t="s">
        <v>243</v>
      </c>
      <c r="B230" s="12">
        <v>7839395419</v>
      </c>
      <c r="C230" s="30">
        <v>997850001</v>
      </c>
      <c r="D230" s="12" t="s">
        <v>438</v>
      </c>
      <c r="E230" s="12">
        <v>26506674</v>
      </c>
    </row>
    <row r="231" spans="1:5" ht="11.25">
      <c r="A231" s="43" t="s">
        <v>517</v>
      </c>
      <c r="B231" s="12">
        <v>7805029076</v>
      </c>
      <c r="C231" s="30">
        <v>780501001</v>
      </c>
      <c r="D231" s="12" t="s">
        <v>518</v>
      </c>
      <c r="E231" s="12">
        <v>28423303</v>
      </c>
    </row>
    <row r="232" spans="1:5" ht="11.25">
      <c r="A232" s="43" t="s">
        <v>519</v>
      </c>
      <c r="B232" s="12">
        <v>7805014746</v>
      </c>
      <c r="C232" s="30">
        <v>785050001</v>
      </c>
      <c r="D232" s="12" t="s">
        <v>514</v>
      </c>
      <c r="E232" s="12">
        <v>28469276</v>
      </c>
    </row>
    <row r="233" spans="1:5" ht="22.5">
      <c r="A233" s="43" t="s">
        <v>244</v>
      </c>
      <c r="B233" s="12">
        <v>7839330845</v>
      </c>
      <c r="C233" s="30">
        <v>784201001</v>
      </c>
      <c r="D233" s="12" t="s">
        <v>439</v>
      </c>
      <c r="E233" s="12">
        <v>26506690</v>
      </c>
    </row>
    <row r="234" spans="1:5" ht="11.25">
      <c r="A234" s="43" t="s">
        <v>520</v>
      </c>
      <c r="B234" s="12">
        <v>7817045570</v>
      </c>
      <c r="C234" s="30">
        <v>781701001</v>
      </c>
      <c r="D234" s="12" t="s">
        <v>438</v>
      </c>
      <c r="E234" s="12">
        <v>26506672</v>
      </c>
    </row>
    <row r="235" spans="1:5" ht="11.25">
      <c r="A235" s="43" t="s">
        <v>521</v>
      </c>
      <c r="B235" s="12">
        <v>7830001927</v>
      </c>
      <c r="C235" s="30">
        <v>785050001</v>
      </c>
      <c r="D235" s="12" t="s">
        <v>522</v>
      </c>
      <c r="E235" s="12">
        <v>28489980</v>
      </c>
    </row>
    <row r="236" spans="1:5" ht="22.5">
      <c r="A236" s="43" t="s">
        <v>523</v>
      </c>
      <c r="B236" s="12">
        <v>7830002575</v>
      </c>
      <c r="C236" s="30">
        <v>781001001</v>
      </c>
      <c r="D236" s="12" t="s">
        <v>128</v>
      </c>
      <c r="E236" s="12">
        <v>28491236</v>
      </c>
    </row>
    <row r="237" spans="1:5" ht="11.25">
      <c r="A237" s="43" t="s">
        <v>524</v>
      </c>
      <c r="B237" s="12">
        <v>7801244509</v>
      </c>
      <c r="C237" s="30">
        <v>780101001</v>
      </c>
      <c r="D237" s="12" t="s">
        <v>525</v>
      </c>
      <c r="E237" s="12">
        <v>27401249</v>
      </c>
    </row>
    <row r="238" spans="1:5" ht="11.25">
      <c r="A238" s="43" t="s">
        <v>526</v>
      </c>
      <c r="B238" s="12">
        <v>7825465497</v>
      </c>
      <c r="C238" s="30">
        <v>784201001</v>
      </c>
      <c r="D238" s="12" t="s">
        <v>527</v>
      </c>
      <c r="E238" s="12">
        <v>28492986</v>
      </c>
    </row>
    <row r="239" spans="1:5" ht="11.25">
      <c r="A239" s="43" t="s">
        <v>528</v>
      </c>
      <c r="B239" s="12">
        <v>7804488479</v>
      </c>
      <c r="C239" s="30">
        <v>780401001</v>
      </c>
      <c r="D239" s="12" t="s">
        <v>216</v>
      </c>
      <c r="E239" s="12">
        <v>28493125</v>
      </c>
    </row>
    <row r="240" spans="1:5" ht="22.5">
      <c r="A240" s="43" t="s">
        <v>529</v>
      </c>
      <c r="B240" s="12">
        <v>7805093610</v>
      </c>
      <c r="C240" s="30">
        <v>784301001</v>
      </c>
      <c r="D240" s="12" t="s">
        <v>127</v>
      </c>
      <c r="E240" s="12">
        <v>28493183</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E24" sqref="E24"/>
    </sheetView>
  </sheetViews>
  <sheetFormatPr defaultColWidth="21.57421875" defaultRowHeight="11.25"/>
  <cols>
    <col min="1" max="1" width="43.00390625" style="2" customWidth="1"/>
    <col min="2" max="2" width="11.57421875" style="10" customWidth="1"/>
    <col min="3" max="3" width="9.8515625" style="30"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40" t="s">
        <v>18</v>
      </c>
      <c r="B1" s="40" t="s">
        <v>6</v>
      </c>
      <c r="C1" s="40" t="s">
        <v>7</v>
      </c>
      <c r="D1" s="40" t="s">
        <v>19</v>
      </c>
      <c r="E1" s="3" t="s">
        <v>20</v>
      </c>
    </row>
    <row r="2" spans="1:7" s="3" customFormat="1" ht="11.25">
      <c r="A2" s="40" t="s">
        <v>68</v>
      </c>
      <c r="B2" s="40" t="s">
        <v>69</v>
      </c>
      <c r="C2" s="40" t="s">
        <v>70</v>
      </c>
      <c r="D2" s="40" t="s">
        <v>324</v>
      </c>
      <c r="E2" s="40">
        <v>26555079</v>
      </c>
      <c r="F2" s="40"/>
      <c r="G2" s="40"/>
    </row>
    <row r="3" spans="1:7" s="3" customFormat="1" ht="11.25">
      <c r="A3" s="40" t="s">
        <v>377</v>
      </c>
      <c r="B3" s="40">
        <v>7840332364</v>
      </c>
      <c r="C3" s="40">
        <v>784001001</v>
      </c>
      <c r="D3" s="40" t="s">
        <v>127</v>
      </c>
      <c r="E3" s="40">
        <v>28042558</v>
      </c>
      <c r="F3" s="40"/>
      <c r="G3" s="40"/>
    </row>
    <row r="4" spans="1:7" s="3" customFormat="1" ht="11.25">
      <c r="A4" s="40"/>
      <c r="B4" s="40"/>
      <c r="C4" s="40"/>
      <c r="D4" s="40"/>
      <c r="E4" s="40"/>
      <c r="F4" s="40"/>
      <c r="G4" s="40"/>
    </row>
    <row r="5" spans="1:7" s="3" customFormat="1" ht="11.25">
      <c r="A5" s="40"/>
      <c r="B5" s="40"/>
      <c r="C5" s="40"/>
      <c r="D5" s="40"/>
      <c r="E5" s="40"/>
      <c r="F5" s="40"/>
      <c r="G5" s="40"/>
    </row>
    <row r="6" spans="1:7" ht="11.25">
      <c r="A6" s="40"/>
      <c r="B6" s="40"/>
      <c r="C6" s="40"/>
      <c r="D6" s="40"/>
      <c r="E6" s="40"/>
      <c r="F6" s="40"/>
      <c r="G6" s="40"/>
    </row>
    <row r="7" spans="1:7" ht="11.25">
      <c r="A7" s="40"/>
      <c r="B7" s="40"/>
      <c r="C7" s="40"/>
      <c r="D7" s="40"/>
      <c r="E7" s="40"/>
      <c r="F7" s="40"/>
      <c r="G7" s="40"/>
    </row>
    <row r="8" spans="1:7" ht="11.25">
      <c r="A8" s="40"/>
      <c r="B8" s="40"/>
      <c r="C8" s="40"/>
      <c r="D8" s="40"/>
      <c r="E8" s="40"/>
      <c r="F8" s="40"/>
      <c r="G8" s="40"/>
    </row>
    <row r="9" spans="1:7" ht="11.25">
      <c r="A9" s="40"/>
      <c r="B9" s="40"/>
      <c r="C9" s="40"/>
      <c r="D9" s="40"/>
      <c r="E9" s="40"/>
      <c r="F9" s="40"/>
      <c r="G9" s="40"/>
    </row>
    <row r="10" spans="1:7" ht="11.25">
      <c r="A10" s="40"/>
      <c r="B10" s="40"/>
      <c r="C10" s="40"/>
      <c r="D10" s="40"/>
      <c r="E10" s="40"/>
      <c r="F10" s="40"/>
      <c r="G10" s="40"/>
    </row>
    <row r="11" spans="1:7" ht="11.25">
      <c r="A11" s="40"/>
      <c r="B11" s="40"/>
      <c r="C11" s="40"/>
      <c r="D11" s="40"/>
      <c r="E11" s="40"/>
      <c r="F11" s="40"/>
      <c r="G11" s="40"/>
    </row>
    <row r="12" spans="1:7" ht="11.25">
      <c r="A12" s="40"/>
      <c r="B12" s="40"/>
      <c r="C12" s="40"/>
      <c r="D12" s="40"/>
      <c r="E12" s="40"/>
      <c r="F12" s="40"/>
      <c r="G12" s="40"/>
    </row>
    <row r="13" spans="1:7" ht="11.25">
      <c r="A13" s="40"/>
      <c r="B13" s="40"/>
      <c r="C13" s="40"/>
      <c r="D13" s="40"/>
      <c r="E13" s="40"/>
      <c r="F13" s="40"/>
      <c r="G13" s="40"/>
    </row>
    <row r="14" spans="1:7" ht="11.25">
      <c r="A14" s="40"/>
      <c r="B14" s="40"/>
      <c r="C14" s="40"/>
      <c r="D14" s="40"/>
      <c r="E14" s="40"/>
      <c r="F14" s="40"/>
      <c r="G14" s="40"/>
    </row>
    <row r="15" spans="1:7" ht="11.25">
      <c r="A15" s="40"/>
      <c r="B15" s="40"/>
      <c r="C15" s="40"/>
      <c r="D15" s="40"/>
      <c r="E15" s="40"/>
      <c r="F15" s="40"/>
      <c r="G15" s="40"/>
    </row>
    <row r="16" spans="1:7" ht="11.25">
      <c r="A16" s="40"/>
      <c r="B16" s="40"/>
      <c r="C16" s="40"/>
      <c r="D16" s="40"/>
      <c r="E16" s="40"/>
      <c r="F16" s="40"/>
      <c r="G16" s="40"/>
    </row>
    <row r="17" spans="1:7" ht="11.25">
      <c r="A17" s="40"/>
      <c r="B17" s="40"/>
      <c r="C17" s="40"/>
      <c r="D17" s="40"/>
      <c r="E17" s="40"/>
      <c r="F17" s="40"/>
      <c r="G17" s="40"/>
    </row>
    <row r="18" spans="1:7" ht="11.25">
      <c r="A18" s="40"/>
      <c r="B18" s="40"/>
      <c r="C18" s="40"/>
      <c r="D18" s="40"/>
      <c r="E18" s="40"/>
      <c r="F18" s="40"/>
      <c r="G18" s="40"/>
    </row>
    <row r="19" spans="1:7" ht="11.25">
      <c r="A19" s="40"/>
      <c r="B19" s="40"/>
      <c r="C19" s="40"/>
      <c r="D19" s="40"/>
      <c r="E19" s="40"/>
      <c r="F19" s="40"/>
      <c r="G19" s="40"/>
    </row>
    <row r="20" spans="1:7" ht="11.25">
      <c r="A20" s="40"/>
      <c r="B20" s="40"/>
      <c r="C20" s="40"/>
      <c r="D20" s="40"/>
      <c r="E20" s="40"/>
      <c r="F20" s="40"/>
      <c r="G20" s="40"/>
    </row>
    <row r="21" spans="1:7" ht="11.25">
      <c r="A21" s="40"/>
      <c r="B21" s="40"/>
      <c r="C21" s="40"/>
      <c r="D21" s="40"/>
      <c r="E21" s="40"/>
      <c r="F21" s="40"/>
      <c r="G21" s="40"/>
    </row>
    <row r="22" spans="1:7" ht="11.25">
      <c r="A22" s="40"/>
      <c r="B22" s="40"/>
      <c r="C22" s="40"/>
      <c r="D22" s="40"/>
      <c r="E22" s="40"/>
      <c r="F22" s="40"/>
      <c r="G22" s="40"/>
    </row>
    <row r="23" spans="1:7" ht="11.25">
      <c r="A23" s="40"/>
      <c r="B23" s="40"/>
      <c r="C23" s="40"/>
      <c r="D23" s="40"/>
      <c r="E23" s="40"/>
      <c r="F23" s="40"/>
      <c r="G23" s="40"/>
    </row>
    <row r="24" spans="1:7" ht="11.25">
      <c r="A24" s="40"/>
      <c r="B24" s="40"/>
      <c r="C24" s="40"/>
      <c r="D24" s="40"/>
      <c r="E24" s="40"/>
      <c r="F24" s="40"/>
      <c r="G24" s="40"/>
    </row>
    <row r="25" spans="1:7" ht="11.25">
      <c r="A25" s="40"/>
      <c r="B25" s="40"/>
      <c r="C25" s="40"/>
      <c r="D25" s="40"/>
      <c r="E25" s="40"/>
      <c r="F25" s="40"/>
      <c r="G25" s="40"/>
    </row>
    <row r="26" spans="1:7" ht="11.25">
      <c r="A26" s="40"/>
      <c r="B26" s="40"/>
      <c r="C26" s="40"/>
      <c r="D26" s="40"/>
      <c r="E26" s="40"/>
      <c r="F26" s="40"/>
      <c r="G26" s="40"/>
    </row>
    <row r="27" spans="1:7" ht="11.25">
      <c r="A27" s="40"/>
      <c r="B27" s="40"/>
      <c r="C27" s="40"/>
      <c r="D27" s="40"/>
      <c r="E27" s="40"/>
      <c r="F27" s="40"/>
      <c r="G27" s="40"/>
    </row>
    <row r="28" spans="1:7" ht="11.25">
      <c r="A28" s="40"/>
      <c r="B28" s="40"/>
      <c r="C28" s="40"/>
      <c r="D28" s="40"/>
      <c r="E28" s="40"/>
      <c r="F28" s="40"/>
      <c r="G28" s="40"/>
    </row>
    <row r="29" spans="1:7" ht="11.25">
      <c r="A29" s="40"/>
      <c r="B29" s="40"/>
      <c r="C29" s="40"/>
      <c r="D29" s="40"/>
      <c r="E29" s="40"/>
      <c r="F29" s="40"/>
      <c r="G29" s="40"/>
    </row>
    <row r="30" spans="1:7" ht="11.25">
      <c r="A30" s="40"/>
      <c r="B30" s="40"/>
      <c r="C30" s="40"/>
      <c r="D30" s="40"/>
      <c r="E30" s="40"/>
      <c r="F30" s="40"/>
      <c r="G30" s="40"/>
    </row>
    <row r="31" spans="1:7" ht="11.25">
      <c r="A31" s="40"/>
      <c r="B31" s="40"/>
      <c r="C31" s="40"/>
      <c r="D31" s="40"/>
      <c r="E31" s="40"/>
      <c r="F31" s="40"/>
      <c r="G31" s="40"/>
    </row>
    <row r="32" spans="1:7" ht="11.25">
      <c r="A32" s="40"/>
      <c r="B32" s="40"/>
      <c r="C32" s="40"/>
      <c r="D32" s="40"/>
      <c r="E32" s="40"/>
      <c r="F32" s="40"/>
      <c r="G32" s="40"/>
    </row>
    <row r="33" spans="1:7" ht="11.25">
      <c r="A33" s="40"/>
      <c r="B33" s="40"/>
      <c r="C33" s="40"/>
      <c r="D33" s="40"/>
      <c r="E33" s="40"/>
      <c r="F33" s="40"/>
      <c r="G33" s="40"/>
    </row>
    <row r="34" spans="1:7" ht="11.25">
      <c r="A34" s="40"/>
      <c r="B34" s="40"/>
      <c r="C34" s="40"/>
      <c r="D34" s="40"/>
      <c r="E34" s="40"/>
      <c r="F34" s="40"/>
      <c r="G34" s="40"/>
    </row>
    <row r="35" spans="1:7" ht="11.25">
      <c r="A35" s="40"/>
      <c r="B35" s="40"/>
      <c r="C35" s="40"/>
      <c r="D35" s="40"/>
      <c r="E35" s="40"/>
      <c r="F35" s="40"/>
      <c r="G35" s="40"/>
    </row>
    <row r="36" spans="1:7" ht="11.25">
      <c r="A36" s="40"/>
      <c r="B36" s="40"/>
      <c r="C36" s="40"/>
      <c r="D36" s="40"/>
      <c r="E36" s="40"/>
      <c r="F36" s="40"/>
      <c r="G36" s="40"/>
    </row>
    <row r="37" spans="1:7" ht="11.25">
      <c r="A37" s="40"/>
      <c r="B37" s="40"/>
      <c r="C37" s="40"/>
      <c r="D37" s="40"/>
      <c r="E37" s="40"/>
      <c r="F37" s="40"/>
      <c r="G37" s="40"/>
    </row>
    <row r="38" spans="1:7" ht="11.25">
      <c r="A38" s="40"/>
      <c r="B38" s="40"/>
      <c r="C38" s="40"/>
      <c r="D38" s="40"/>
      <c r="E38" s="40"/>
      <c r="F38" s="40"/>
      <c r="G38" s="40"/>
    </row>
    <row r="39" spans="1:7" ht="11.25">
      <c r="A39" s="40"/>
      <c r="B39" s="40"/>
      <c r="C39" s="40"/>
      <c r="D39" s="40"/>
      <c r="E39" s="40"/>
      <c r="F39" s="40"/>
      <c r="G39" s="40"/>
    </row>
    <row r="40" spans="1:7" ht="11.25">
      <c r="A40" s="40"/>
      <c r="B40" s="40"/>
      <c r="C40" s="40"/>
      <c r="D40" s="40"/>
      <c r="E40" s="40"/>
      <c r="F40" s="40"/>
      <c r="G40" s="40"/>
    </row>
    <row r="41" spans="1:7" ht="11.25">
      <c r="A41" s="40"/>
      <c r="B41" s="40"/>
      <c r="C41" s="40"/>
      <c r="D41" s="40"/>
      <c r="E41" s="40"/>
      <c r="F41" s="40"/>
      <c r="G41" s="40"/>
    </row>
    <row r="42" spans="1:7" ht="11.25">
      <c r="A42" s="40"/>
      <c r="B42" s="40"/>
      <c r="C42" s="40"/>
      <c r="D42" s="40"/>
      <c r="E42" s="40"/>
      <c r="F42" s="40"/>
      <c r="G42" s="40"/>
    </row>
    <row r="43" spans="1:7" ht="11.25">
      <c r="A43" s="40"/>
      <c r="B43" s="40"/>
      <c r="C43" s="40"/>
      <c r="D43" s="40"/>
      <c r="E43" s="40"/>
      <c r="F43" s="40"/>
      <c r="G43" s="40"/>
    </row>
    <row r="44" spans="1:7" ht="11.25">
      <c r="A44" s="40"/>
      <c r="B44" s="40"/>
      <c r="C44" s="40"/>
      <c r="D44" s="40"/>
      <c r="E44" s="40"/>
      <c r="F44" s="40"/>
      <c r="G44" s="40"/>
    </row>
    <row r="45" spans="1:7" ht="11.25">
      <c r="A45" s="40"/>
      <c r="B45" s="40"/>
      <c r="C45" s="40"/>
      <c r="D45" s="40"/>
      <c r="E45" s="40"/>
      <c r="F45" s="40"/>
      <c r="G45" s="40"/>
    </row>
    <row r="46" spans="1:7" ht="11.25">
      <c r="A46" s="40"/>
      <c r="B46" s="40"/>
      <c r="C46" s="40"/>
      <c r="D46" s="40"/>
      <c r="E46" s="40"/>
      <c r="F46" s="40"/>
      <c r="G46" s="40"/>
    </row>
    <row r="47" spans="1:7" ht="11.25">
      <c r="A47" s="40"/>
      <c r="B47" s="40"/>
      <c r="C47" s="40"/>
      <c r="D47" s="40"/>
      <c r="E47" s="40"/>
      <c r="F47" s="40"/>
      <c r="G47" s="40"/>
    </row>
    <row r="48" spans="1:7" ht="11.25">
      <c r="A48" s="40"/>
      <c r="B48" s="40"/>
      <c r="C48" s="40"/>
      <c r="D48" s="40"/>
      <c r="E48" s="40"/>
      <c r="F48" s="40"/>
      <c r="G48" s="40"/>
    </row>
    <row r="49" spans="1:7" ht="11.25">
      <c r="A49" s="40"/>
      <c r="B49" s="40"/>
      <c r="C49" s="40"/>
      <c r="D49" s="40"/>
      <c r="E49" s="40"/>
      <c r="F49" s="40"/>
      <c r="G49" s="40"/>
    </row>
    <row r="50" spans="1:7" ht="11.25">
      <c r="A50" s="40"/>
      <c r="B50" s="40"/>
      <c r="C50" s="40"/>
      <c r="D50" s="40"/>
      <c r="E50" s="40"/>
      <c r="F50" s="40"/>
      <c r="G50" s="40"/>
    </row>
    <row r="51" spans="1:7" ht="11.25">
      <c r="A51" s="40"/>
      <c r="B51" s="40"/>
      <c r="C51" s="40"/>
      <c r="D51" s="40"/>
      <c r="E51" s="40"/>
      <c r="F51" s="40"/>
      <c r="G51" s="40"/>
    </row>
    <row r="52" spans="1:7" ht="11.25">
      <c r="A52" s="40"/>
      <c r="B52" s="40"/>
      <c r="C52" s="40"/>
      <c r="D52" s="40"/>
      <c r="E52" s="40"/>
      <c r="F52" s="40"/>
      <c r="G52" s="40"/>
    </row>
    <row r="53" spans="1:7" ht="11.25">
      <c r="A53" s="40"/>
      <c r="B53" s="40"/>
      <c r="C53" s="40"/>
      <c r="D53" s="40"/>
      <c r="E53" s="40"/>
      <c r="F53" s="40"/>
      <c r="G53" s="40"/>
    </row>
    <row r="54" spans="1:7" ht="11.25">
      <c r="A54" s="40"/>
      <c r="B54" s="40"/>
      <c r="C54" s="40"/>
      <c r="D54" s="40"/>
      <c r="E54" s="40"/>
      <c r="F54" s="40"/>
      <c r="G54" s="40"/>
    </row>
    <row r="55" spans="1:7" ht="11.25">
      <c r="A55" s="40"/>
      <c r="B55" s="40"/>
      <c r="C55" s="40"/>
      <c r="D55" s="40"/>
      <c r="E55" s="40"/>
      <c r="F55" s="40"/>
      <c r="G55" s="40"/>
    </row>
    <row r="56" spans="1:7" ht="11.25">
      <c r="A56" s="40"/>
      <c r="B56" s="40"/>
      <c r="C56" s="40"/>
      <c r="D56" s="40"/>
      <c r="E56" s="40"/>
      <c r="F56" s="40"/>
      <c r="G56" s="40"/>
    </row>
    <row r="57" spans="1:7" ht="11.25">
      <c r="A57" s="40"/>
      <c r="B57" s="40"/>
      <c r="C57" s="40"/>
      <c r="D57" s="40"/>
      <c r="E57" s="40"/>
      <c r="F57" s="40"/>
      <c r="G57" s="40"/>
    </row>
    <row r="58" spans="1:7" ht="11.25">
      <c r="A58" s="40"/>
      <c r="B58" s="40"/>
      <c r="C58" s="40"/>
      <c r="D58" s="40"/>
      <c r="E58" s="40"/>
      <c r="F58" s="40"/>
      <c r="G58" s="40"/>
    </row>
    <row r="59" spans="1:7" ht="11.25">
      <c r="A59" s="40"/>
      <c r="B59" s="40"/>
      <c r="C59" s="40"/>
      <c r="D59" s="40"/>
      <c r="E59" s="40"/>
      <c r="F59" s="40"/>
      <c r="G59" s="40"/>
    </row>
    <row r="60" spans="1:7" ht="11.25">
      <c r="A60" s="40"/>
      <c r="B60" s="40"/>
      <c r="C60" s="40"/>
      <c r="D60" s="40"/>
      <c r="E60" s="40"/>
      <c r="F60" s="40"/>
      <c r="G60" s="40"/>
    </row>
    <row r="61" spans="1:7" ht="11.25">
      <c r="A61" s="40"/>
      <c r="B61" s="40"/>
      <c r="C61" s="40"/>
      <c r="D61" s="40"/>
      <c r="E61" s="40"/>
      <c r="F61" s="40"/>
      <c r="G61" s="40"/>
    </row>
    <row r="62" spans="1:7" ht="11.25">
      <c r="A62" s="40"/>
      <c r="B62" s="40"/>
      <c r="C62" s="40"/>
      <c r="D62" s="40"/>
      <c r="E62" s="40"/>
      <c r="F62" s="40"/>
      <c r="G62" s="40"/>
    </row>
    <row r="63" spans="1:7" ht="11.25">
      <c r="A63" s="40"/>
      <c r="B63" s="40"/>
      <c r="C63" s="40"/>
      <c r="D63" s="40"/>
      <c r="E63" s="40"/>
      <c r="F63" s="40"/>
      <c r="G63" s="40"/>
    </row>
    <row r="64" spans="1:7" ht="11.25">
      <c r="A64" s="40"/>
      <c r="B64" s="40"/>
      <c r="C64" s="40"/>
      <c r="D64" s="40"/>
      <c r="E64" s="40"/>
      <c r="F64" s="40"/>
      <c r="G64" s="40"/>
    </row>
    <row r="65" spans="1:7" ht="11.25">
      <c r="A65" s="40"/>
      <c r="B65" s="40"/>
      <c r="C65" s="40"/>
      <c r="D65" s="40"/>
      <c r="E65" s="40"/>
      <c r="F65" s="40"/>
      <c r="G65" s="40"/>
    </row>
    <row r="66" spans="1:7" ht="11.25">
      <c r="A66" s="40"/>
      <c r="B66" s="40"/>
      <c r="C66" s="40"/>
      <c r="D66" s="40"/>
      <c r="E66" s="40"/>
      <c r="F66" s="40"/>
      <c r="G66" s="40"/>
    </row>
    <row r="67" spans="1:7" ht="11.25">
      <c r="A67" s="40"/>
      <c r="B67" s="40"/>
      <c r="C67" s="40"/>
      <c r="D67" s="40"/>
      <c r="E67" s="40"/>
      <c r="F67" s="40"/>
      <c r="G67" s="40"/>
    </row>
    <row r="68" spans="1:7" ht="11.25">
      <c r="A68" s="40"/>
      <c r="B68" s="40"/>
      <c r="C68" s="40"/>
      <c r="D68" s="40"/>
      <c r="E68" s="40"/>
      <c r="F68" s="40"/>
      <c r="G68" s="40"/>
    </row>
    <row r="69" spans="1:7" ht="11.25">
      <c r="A69" s="40"/>
      <c r="B69" s="40"/>
      <c r="C69" s="40"/>
      <c r="D69" s="40"/>
      <c r="E69" s="40"/>
      <c r="F69" s="40"/>
      <c r="G69" s="40"/>
    </row>
    <row r="70" spans="1:7" ht="11.25">
      <c r="A70" s="40"/>
      <c r="B70" s="40"/>
      <c r="C70" s="40"/>
      <c r="D70" s="40"/>
      <c r="E70" s="40"/>
      <c r="F70" s="40"/>
      <c r="G70" s="40"/>
    </row>
    <row r="71" spans="1:7" ht="11.25">
      <c r="A71" s="40"/>
      <c r="B71" s="40"/>
      <c r="C71" s="40"/>
      <c r="D71" s="40"/>
      <c r="E71" s="40"/>
      <c r="F71" s="40"/>
      <c r="G71" s="40"/>
    </row>
    <row r="72" spans="1:7" ht="11.25">
      <c r="A72" s="40"/>
      <c r="B72" s="40"/>
      <c r="C72" s="40"/>
      <c r="D72" s="40"/>
      <c r="E72" s="40"/>
      <c r="F72" s="40"/>
      <c r="G72" s="40"/>
    </row>
    <row r="73" spans="1:7" ht="11.25">
      <c r="A73" s="40"/>
      <c r="B73" s="40"/>
      <c r="C73" s="40"/>
      <c r="D73" s="40"/>
      <c r="E73" s="40"/>
      <c r="F73" s="40"/>
      <c r="G73" s="40"/>
    </row>
    <row r="74" spans="1:7" ht="11.25">
      <c r="A74" s="40"/>
      <c r="B74" s="40"/>
      <c r="C74" s="40"/>
      <c r="D74" s="40"/>
      <c r="E74" s="40"/>
      <c r="F74" s="40"/>
      <c r="G74" s="40"/>
    </row>
    <row r="75" spans="1:7" ht="11.25">
      <c r="A75" s="40"/>
      <c r="B75" s="40"/>
      <c r="C75" s="40"/>
      <c r="D75" s="40"/>
      <c r="E75" s="40"/>
      <c r="F75" s="40"/>
      <c r="G75" s="40"/>
    </row>
    <row r="76" spans="1:7" ht="11.25">
      <c r="A76" s="40"/>
      <c r="B76" s="40"/>
      <c r="C76" s="40"/>
      <c r="D76" s="40"/>
      <c r="E76" s="40"/>
      <c r="F76" s="40"/>
      <c r="G76" s="40"/>
    </row>
    <row r="77" spans="1:7" ht="11.25">
      <c r="A77" s="40"/>
      <c r="B77" s="40"/>
      <c r="C77" s="40"/>
      <c r="D77" s="40"/>
      <c r="E77" s="40"/>
      <c r="F77" s="40"/>
      <c r="G77" s="40"/>
    </row>
    <row r="78" spans="1:7" ht="11.25">
      <c r="A78" s="40"/>
      <c r="B78" s="40"/>
      <c r="C78" s="40"/>
      <c r="D78" s="40"/>
      <c r="E78" s="40"/>
      <c r="F78" s="40"/>
      <c r="G78" s="40"/>
    </row>
    <row r="79" spans="1:7" ht="11.25">
      <c r="A79" s="40"/>
      <c r="B79" s="40"/>
      <c r="C79" s="40"/>
      <c r="D79" s="40"/>
      <c r="E79" s="40"/>
      <c r="F79" s="40"/>
      <c r="G79" s="40"/>
    </row>
    <row r="80" spans="1:7" ht="11.25">
      <c r="A80" s="40"/>
      <c r="B80" s="40"/>
      <c r="C80" s="40"/>
      <c r="D80" s="40"/>
      <c r="E80" s="40"/>
      <c r="F80" s="40"/>
      <c r="G80" s="40"/>
    </row>
    <row r="81" spans="1:7" ht="11.25">
      <c r="A81" s="40"/>
      <c r="B81" s="40"/>
      <c r="C81" s="40"/>
      <c r="D81" s="40"/>
      <c r="E81" s="40"/>
      <c r="F81" s="40"/>
      <c r="G81" s="40"/>
    </row>
    <row r="82" spans="1:7" ht="11.25">
      <c r="A82" s="40"/>
      <c r="B82" s="40"/>
      <c r="C82" s="40"/>
      <c r="D82" s="40"/>
      <c r="E82" s="40"/>
      <c r="F82" s="40"/>
      <c r="G82" s="40"/>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A4:H33"/>
  <sheetViews>
    <sheetView showGridLines="0" zoomScalePageLayoutView="0" workbookViewId="0" topLeftCell="C4">
      <selection activeCell="D29" sqref="D29"/>
    </sheetView>
  </sheetViews>
  <sheetFormatPr defaultColWidth="9.140625" defaultRowHeight="11.25"/>
  <cols>
    <col min="1" max="2" width="0" style="45" hidden="1" customWidth="1"/>
    <col min="5" max="5" width="22.140625" style="0" customWidth="1"/>
    <col min="6" max="6" width="59.28125" style="0" customWidth="1"/>
    <col min="7" max="7" width="16.28125" style="0" customWidth="1"/>
    <col min="8" max="8" width="9.140625" style="0" customWidth="1"/>
  </cols>
  <sheetData>
    <row r="1" s="45" customFormat="1" ht="11.25" hidden="1"/>
    <row r="2" s="45" customFormat="1" ht="11.25" hidden="1"/>
    <row r="3" s="45" customFormat="1" ht="11.25" hidden="1"/>
    <row r="4" spans="7:8" ht="11.25">
      <c r="G4" s="179" t="str">
        <f>FORMCODE</f>
        <v>ADR.PR.CAP.INV.PLAN.4.178</v>
      </c>
      <c r="H4" s="179"/>
    </row>
    <row r="5" spans="7:8" ht="11.25">
      <c r="G5" s="179" t="str">
        <f>VERSION</f>
        <v>Версия 1.1</v>
      </c>
      <c r="H5" s="179"/>
    </row>
    <row r="6" spans="7:8" ht="11.25">
      <c r="G6" s="73"/>
      <c r="H6" s="73"/>
    </row>
    <row r="7" spans="7:8" ht="12" thickBot="1">
      <c r="G7" s="180"/>
      <c r="H7" s="180"/>
    </row>
    <row r="8" spans="4:8" ht="11.25">
      <c r="D8" s="181" t="s">
        <v>117</v>
      </c>
      <c r="E8" s="182"/>
      <c r="F8" s="182"/>
      <c r="G8" s="182"/>
      <c r="H8" s="183"/>
    </row>
    <row r="9" spans="4:8" ht="32.25" customHeight="1" thickBot="1">
      <c r="D9" s="184" t="str">
        <f>FORMNAME</f>
        <v>Адресные программы капитальных вложений</v>
      </c>
      <c r="E9" s="185"/>
      <c r="F9" s="185"/>
      <c r="G9" s="185"/>
      <c r="H9" s="186"/>
    </row>
    <row r="10" spans="4:8" ht="11.25">
      <c r="D10" s="187"/>
      <c r="E10" s="187"/>
      <c r="F10" s="187"/>
      <c r="G10" s="187"/>
      <c r="H10" s="187"/>
    </row>
    <row r="11" spans="4:8" ht="12" thickBot="1">
      <c r="D11" s="33"/>
      <c r="E11" s="34"/>
      <c r="F11" s="34"/>
      <c r="G11" s="34"/>
      <c r="H11" s="37"/>
    </row>
    <row r="12" spans="4:8" ht="29.25" customHeight="1">
      <c r="D12" s="32"/>
      <c r="E12" s="176"/>
      <c r="F12" s="177"/>
      <c r="G12" s="178"/>
      <c r="H12" s="38"/>
    </row>
    <row r="13" spans="4:8" ht="29.25" customHeight="1">
      <c r="D13" s="32"/>
      <c r="E13" s="92"/>
      <c r="F13" s="93"/>
      <c r="G13" s="94"/>
      <c r="H13" s="38"/>
    </row>
    <row r="14" spans="4:8" ht="29.25" customHeight="1">
      <c r="D14" s="32"/>
      <c r="E14" s="92"/>
      <c r="F14" s="93"/>
      <c r="G14" s="94"/>
      <c r="H14" s="38"/>
    </row>
    <row r="15" spans="4:8" ht="29.25" customHeight="1">
      <c r="D15" s="32"/>
      <c r="E15" s="92"/>
      <c r="F15" s="93"/>
      <c r="G15" s="94"/>
      <c r="H15" s="38"/>
    </row>
    <row r="16" spans="4:8" ht="29.25" customHeight="1">
      <c r="D16" s="32"/>
      <c r="E16" s="92"/>
      <c r="F16" s="93"/>
      <c r="G16" s="94"/>
      <c r="H16" s="38"/>
    </row>
    <row r="17" spans="4:8" ht="29.25" customHeight="1">
      <c r="D17" s="32"/>
      <c r="E17" s="92"/>
      <c r="F17" s="93"/>
      <c r="G17" s="94"/>
      <c r="H17" s="38"/>
    </row>
    <row r="18" spans="4:8" ht="29.25" customHeight="1">
      <c r="D18" s="32"/>
      <c r="E18" s="92"/>
      <c r="F18" s="93"/>
      <c r="G18" s="94"/>
      <c r="H18" s="38"/>
    </row>
    <row r="19" spans="4:8" ht="29.25" customHeight="1">
      <c r="D19" s="32"/>
      <c r="E19" s="92"/>
      <c r="F19" s="93"/>
      <c r="G19" s="94"/>
      <c r="H19" s="38"/>
    </row>
    <row r="20" spans="4:8" ht="29.25" customHeight="1">
      <c r="D20" s="32"/>
      <c r="E20" s="92"/>
      <c r="F20" s="93"/>
      <c r="G20" s="94"/>
      <c r="H20" s="38"/>
    </row>
    <row r="21" spans="4:8" ht="29.25" customHeight="1">
      <c r="D21" s="32"/>
      <c r="E21" s="92"/>
      <c r="F21" s="93"/>
      <c r="G21" s="94"/>
      <c r="H21" s="38"/>
    </row>
    <row r="22" spans="4:8" ht="29.25" customHeight="1">
      <c r="D22" s="32"/>
      <c r="E22" s="92"/>
      <c r="F22" s="93"/>
      <c r="G22" s="94"/>
      <c r="H22" s="38"/>
    </row>
    <row r="23" spans="4:8" ht="29.25" customHeight="1">
      <c r="D23" s="32"/>
      <c r="E23" s="92"/>
      <c r="F23" s="93"/>
      <c r="G23" s="94"/>
      <c r="H23" s="38"/>
    </row>
    <row r="24" spans="4:8" ht="29.25" customHeight="1">
      <c r="D24" s="32"/>
      <c r="E24" s="92"/>
      <c r="F24" s="93"/>
      <c r="G24" s="94"/>
      <c r="H24" s="38"/>
    </row>
    <row r="25" spans="4:8" ht="29.25" customHeight="1">
      <c r="D25" s="32"/>
      <c r="E25" s="92"/>
      <c r="F25" s="93"/>
      <c r="G25" s="94"/>
      <c r="H25" s="38"/>
    </row>
    <row r="26" spans="4:8" ht="29.25" customHeight="1">
      <c r="D26" s="32"/>
      <c r="E26" s="92"/>
      <c r="F26" s="93"/>
      <c r="G26" s="94"/>
      <c r="H26" s="38"/>
    </row>
    <row r="27" spans="4:8" ht="29.25" customHeight="1">
      <c r="D27" s="32"/>
      <c r="E27" s="92"/>
      <c r="F27" s="93"/>
      <c r="G27" s="94"/>
      <c r="H27" s="38"/>
    </row>
    <row r="28" spans="4:8" ht="29.25" customHeight="1">
      <c r="D28" s="32"/>
      <c r="E28" s="92"/>
      <c r="F28" s="93"/>
      <c r="G28" s="94"/>
      <c r="H28" s="38"/>
    </row>
    <row r="29" spans="4:8" ht="29.25" customHeight="1">
      <c r="D29" s="32"/>
      <c r="E29" s="92"/>
      <c r="F29" s="93"/>
      <c r="G29" s="94"/>
      <c r="H29" s="38"/>
    </row>
    <row r="30" spans="4:8" ht="29.25" customHeight="1">
      <c r="D30" s="32"/>
      <c r="E30" s="92"/>
      <c r="F30" s="93"/>
      <c r="G30" s="94"/>
      <c r="H30" s="38"/>
    </row>
    <row r="31" spans="1:8" s="57" customFormat="1" ht="29.25" customHeight="1">
      <c r="A31" s="58"/>
      <c r="B31" s="58"/>
      <c r="D31" s="32"/>
      <c r="E31" s="170"/>
      <c r="F31" s="171"/>
      <c r="G31" s="172"/>
      <c r="H31" s="38"/>
    </row>
    <row r="32" spans="1:8" s="57" customFormat="1" ht="29.25" customHeight="1" thickBot="1">
      <c r="A32" s="58"/>
      <c r="B32" s="58"/>
      <c r="D32" s="32"/>
      <c r="E32" s="173"/>
      <c r="F32" s="174"/>
      <c r="G32" s="175"/>
      <c r="H32" s="38"/>
    </row>
    <row r="33" spans="4:8" ht="11.25">
      <c r="D33" s="35"/>
      <c r="E33" s="36"/>
      <c r="F33" s="36"/>
      <c r="G33" s="36"/>
      <c r="H33" s="39"/>
    </row>
  </sheetData>
  <sheetProtection password="E4D4" sheet="1" objects="1" scenarios="1" formatColumns="0" formatRows="0"/>
  <mergeCells count="9">
    <mergeCell ref="E31:G31"/>
    <mergeCell ref="E32:G32"/>
    <mergeCell ref="E12:G12"/>
    <mergeCell ref="G4:H4"/>
    <mergeCell ref="G5:H5"/>
    <mergeCell ref="G7:H7"/>
    <mergeCell ref="D8:H8"/>
    <mergeCell ref="D9:H9"/>
    <mergeCell ref="D10:H1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3"/>
  <legacyDrawing r:id="rId2"/>
  <oleObjects>
    <oleObject progId="Документ" shapeId="639397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6"/>
  <sheetViews>
    <sheetView showGridLines="0" workbookViewId="0" topLeftCell="C13">
      <selection activeCell="I29" sqref="I29"/>
    </sheetView>
  </sheetViews>
  <sheetFormatPr defaultColWidth="9.140625" defaultRowHeight="11.25"/>
  <cols>
    <col min="1" max="1" width="8.28125" style="49" hidden="1" customWidth="1"/>
    <col min="2" max="2" width="7.140625" style="48" hidden="1" customWidth="1"/>
    <col min="3" max="3" width="15.7109375" style="10" customWidth="1"/>
    <col min="4" max="4" width="5.57421875" style="12" customWidth="1"/>
    <col min="5" max="5" width="33.140625" style="12" customWidth="1"/>
    <col min="6" max="6" width="21.57421875" style="12" customWidth="1"/>
    <col min="7" max="7" width="33.140625" style="31" customWidth="1"/>
    <col min="8" max="8" width="5.57421875" style="31" customWidth="1"/>
    <col min="9" max="9" width="23.28125" style="30" customWidth="1"/>
    <col min="10" max="10" width="11.8515625" style="12" bestFit="1" customWidth="1"/>
    <col min="11" max="15" width="9.140625" style="12" customWidth="1"/>
    <col min="16" max="17" width="9.140625" style="150" customWidth="1"/>
    <col min="18" max="18" width="9.140625" style="12" customWidth="1"/>
    <col min="19" max="16384" width="9.140625" style="12" customWidth="1"/>
  </cols>
  <sheetData>
    <row r="1" spans="1:17" s="49" customFormat="1" ht="14.25" customHeight="1" hidden="1">
      <c r="A1" s="47">
        <v>26555079</v>
      </c>
      <c r="B1" s="48"/>
      <c r="G1" s="52"/>
      <c r="H1" s="52"/>
      <c r="P1" s="149"/>
      <c r="Q1" s="149"/>
    </row>
    <row r="2" spans="1:17" s="49" customFormat="1" ht="14.25" customHeight="1" hidden="1">
      <c r="A2" s="47"/>
      <c r="B2" s="48"/>
      <c r="G2" s="52"/>
      <c r="H2" s="52"/>
      <c r="P2" s="149"/>
      <c r="Q2" s="149"/>
    </row>
    <row r="3" spans="1:17" s="49" customFormat="1" ht="14.25" customHeight="1" hidden="1">
      <c r="A3" s="47"/>
      <c r="B3" s="48"/>
      <c r="G3" s="52"/>
      <c r="H3" s="52"/>
      <c r="P3" s="149"/>
      <c r="Q3" s="149"/>
    </row>
    <row r="4" spans="1:17" s="3" customFormat="1" ht="14.25" customHeight="1">
      <c r="A4" s="49"/>
      <c r="B4" s="48"/>
      <c r="G4" s="196" t="str">
        <f>FORMCODE</f>
        <v>ADR.PR.CAP.INV.PLAN.4.178</v>
      </c>
      <c r="H4" s="196"/>
      <c r="I4" s="4"/>
      <c r="P4" s="150"/>
      <c r="Q4" s="150"/>
    </row>
    <row r="5" spans="1:17" s="3" customFormat="1" ht="14.25" customHeight="1">
      <c r="A5" s="49"/>
      <c r="B5" s="48"/>
      <c r="D5" s="6"/>
      <c r="E5" s="6"/>
      <c r="F5" s="6"/>
      <c r="G5" s="196" t="str">
        <f>VERSION</f>
        <v>Версия 1.1</v>
      </c>
      <c r="H5" s="196"/>
      <c r="I5" s="5"/>
      <c r="P5" s="150"/>
      <c r="Q5" s="150"/>
    </row>
    <row r="6" spans="1:17" s="3" customFormat="1" ht="14.25" customHeight="1" thickBot="1">
      <c r="A6" s="49"/>
      <c r="B6" s="48"/>
      <c r="D6" s="6"/>
      <c r="E6" s="7"/>
      <c r="F6" s="8"/>
      <c r="G6" s="9"/>
      <c r="H6" s="9"/>
      <c r="I6" s="5"/>
      <c r="P6" s="150"/>
      <c r="Q6" s="150"/>
    </row>
    <row r="7" spans="4:9" ht="30" customHeight="1" thickBot="1">
      <c r="D7" s="197" t="str">
        <f>FORMNAME</f>
        <v>Адресные программы капитальных вложений</v>
      </c>
      <c r="E7" s="198"/>
      <c r="F7" s="198"/>
      <c r="G7" s="198"/>
      <c r="H7" s="199"/>
      <c r="I7" s="11"/>
    </row>
    <row r="8" spans="1:17" s="16" customFormat="1" ht="11.25">
      <c r="A8" s="49"/>
      <c r="B8" s="48"/>
      <c r="C8" s="13"/>
      <c r="D8" s="14"/>
      <c r="E8" s="14"/>
      <c r="F8" s="14"/>
      <c r="G8" s="14"/>
      <c r="H8" s="14"/>
      <c r="I8" s="15"/>
      <c r="P8" s="151"/>
      <c r="Q8" s="151"/>
    </row>
    <row r="9" spans="1:17" s="16" customFormat="1" ht="14.25" customHeight="1">
      <c r="A9" s="49"/>
      <c r="B9" s="48"/>
      <c r="C9" s="13"/>
      <c r="D9" s="188" t="s">
        <v>4</v>
      </c>
      <c r="E9" s="188"/>
      <c r="F9" s="188"/>
      <c r="G9" s="188"/>
      <c r="H9" s="188"/>
      <c r="I9" s="15"/>
      <c r="P9" s="151" t="str">
        <f>TSheet!M2</f>
        <v>Сбыт ЭЭ</v>
      </c>
      <c r="Q9" s="151">
        <f>TSheet!N2</f>
        <v>0</v>
      </c>
    </row>
    <row r="10" spans="4:17" ht="23.25" thickBot="1">
      <c r="D10" s="15"/>
      <c r="E10" s="15"/>
      <c r="F10" s="15"/>
      <c r="G10" s="17"/>
      <c r="H10" s="18"/>
      <c r="I10" s="11"/>
      <c r="P10" s="151" t="str">
        <f>TSheet!M3</f>
        <v>Передача ЭЭ</v>
      </c>
      <c r="Q10" s="151">
        <f>TSheet!N3</f>
        <v>1</v>
      </c>
    </row>
    <row r="11" spans="4:17" ht="15" customHeight="1">
      <c r="D11" s="74"/>
      <c r="E11" s="75"/>
      <c r="F11" s="75"/>
      <c r="G11" s="76"/>
      <c r="H11" s="77"/>
      <c r="I11" s="11"/>
      <c r="P11" s="151" t="str">
        <f>TSheet!M4</f>
        <v>Производство ТЭ</v>
      </c>
      <c r="Q11" s="151">
        <f>TSheet!N4</f>
        <v>1</v>
      </c>
    </row>
    <row r="12" spans="4:17" ht="30" customHeight="1">
      <c r="D12" s="78"/>
      <c r="E12" s="19"/>
      <c r="F12" s="189" t="s">
        <v>530</v>
      </c>
      <c r="G12" s="190"/>
      <c r="H12" s="79"/>
      <c r="I12" s="11"/>
      <c r="P12" s="151" t="str">
        <f>TSheet!M5</f>
        <v>Передача ТЭ</v>
      </c>
      <c r="Q12" s="151">
        <f>TSheet!N5</f>
        <v>1</v>
      </c>
    </row>
    <row r="13" spans="4:17" ht="15" customHeight="1">
      <c r="D13" s="80"/>
      <c r="E13" s="20"/>
      <c r="F13" s="191"/>
      <c r="G13" s="191"/>
      <c r="H13" s="81"/>
      <c r="I13" s="22"/>
      <c r="P13" s="151" t="str">
        <f>TSheet!M6</f>
        <v>Производство ТЭ (комб)</v>
      </c>
      <c r="Q13" s="151">
        <f>TSheet!N6</f>
        <v>0</v>
      </c>
    </row>
    <row r="14" spans="3:17" ht="27.75" customHeight="1">
      <c r="C14" s="23"/>
      <c r="D14" s="80"/>
      <c r="E14" s="53" t="s">
        <v>5</v>
      </c>
      <c r="F14" s="202" t="s">
        <v>68</v>
      </c>
      <c r="G14" s="203"/>
      <c r="H14" s="81"/>
      <c r="I14" s="22"/>
      <c r="P14" s="151" t="str">
        <f>TSheet!M7</f>
        <v>Водоснабжение</v>
      </c>
      <c r="Q14" s="151">
        <f>TSheet!N7</f>
        <v>1</v>
      </c>
    </row>
    <row r="15" spans="3:17" ht="15" customHeight="1">
      <c r="C15" s="23"/>
      <c r="D15" s="80"/>
      <c r="E15" s="24"/>
      <c r="F15" s="25"/>
      <c r="G15" s="21"/>
      <c r="H15" s="81"/>
      <c r="I15" s="22"/>
      <c r="P15" s="151" t="str">
        <f>TSheet!M8</f>
        <v>Водоотведение</v>
      </c>
      <c r="Q15" s="151">
        <f>TSheet!N8</f>
        <v>1</v>
      </c>
    </row>
    <row r="16" spans="4:17" ht="27.75" customHeight="1">
      <c r="D16" s="80"/>
      <c r="E16" s="53" t="s">
        <v>6</v>
      </c>
      <c r="F16" s="194" t="s">
        <v>69</v>
      </c>
      <c r="G16" s="195"/>
      <c r="H16" s="82"/>
      <c r="I16" s="22"/>
      <c r="P16" s="151" t="str">
        <f>TSheet!M9</f>
        <v>Очистка сточных вод</v>
      </c>
      <c r="Q16" s="151">
        <f>TSheet!N9</f>
        <v>0</v>
      </c>
    </row>
    <row r="17" spans="4:17" ht="27.75" customHeight="1">
      <c r="D17" s="80"/>
      <c r="E17" s="53" t="s">
        <v>7</v>
      </c>
      <c r="F17" s="194" t="s">
        <v>406</v>
      </c>
      <c r="G17" s="195"/>
      <c r="H17" s="82"/>
      <c r="I17" s="22"/>
      <c r="P17" s="151" t="str">
        <f>TSheet!M10</f>
        <v>Утилизация ТБО</v>
      </c>
      <c r="Q17" s="151">
        <f>TSheet!N10</f>
        <v>0</v>
      </c>
    </row>
    <row r="18" spans="4:17" ht="15" customHeight="1">
      <c r="D18" s="78"/>
      <c r="E18" s="15"/>
      <c r="F18" s="15"/>
      <c r="G18" s="17"/>
      <c r="H18" s="79"/>
      <c r="I18" s="11"/>
      <c r="P18" s="151" t="str">
        <f>TSheet!M11</f>
        <v>Захоронение ТБО</v>
      </c>
      <c r="Q18" s="151">
        <f>TSheet!N11</f>
        <v>0</v>
      </c>
    </row>
    <row r="19" spans="4:17" ht="22.5">
      <c r="D19" s="78"/>
      <c r="E19" s="54" t="s">
        <v>181</v>
      </c>
      <c r="F19" s="192" t="s">
        <v>531</v>
      </c>
      <c r="G19" s="193"/>
      <c r="H19" s="79"/>
      <c r="I19" s="11"/>
      <c r="P19" s="151" t="str">
        <f>TSheet!M12</f>
        <v>ЖД (пассажир.)</v>
      </c>
      <c r="Q19" s="151">
        <f>TSheet!N12</f>
        <v>0</v>
      </c>
    </row>
    <row r="20" spans="4:17" ht="15" customHeight="1">
      <c r="D20" s="78"/>
      <c r="E20" s="15"/>
      <c r="F20" s="15"/>
      <c r="G20" s="17"/>
      <c r="H20" s="79"/>
      <c r="I20" s="11"/>
      <c r="P20" s="151" t="str">
        <f>TSheet!M13</f>
        <v>ЖД (услуги)</v>
      </c>
      <c r="Q20" s="151">
        <f>TSheet!N13</f>
        <v>0</v>
      </c>
    </row>
    <row r="21" spans="4:17" ht="27.75" customHeight="1">
      <c r="D21" s="80"/>
      <c r="E21" s="54" t="s">
        <v>28</v>
      </c>
      <c r="F21" s="207" t="s">
        <v>341</v>
      </c>
      <c r="G21" s="208"/>
      <c r="H21" s="83"/>
      <c r="I21" s="26"/>
      <c r="J21" s="27"/>
      <c r="P21" s="151" t="str">
        <f>TSheet!M14</f>
        <v>Транспортировка газа</v>
      </c>
      <c r="Q21" s="151">
        <f>TSheet!N14</f>
        <v>0</v>
      </c>
    </row>
    <row r="22" spans="4:17" ht="15" customHeight="1">
      <c r="D22" s="80"/>
      <c r="E22" s="20"/>
      <c r="F22" s="15"/>
      <c r="G22" s="21"/>
      <c r="H22" s="81"/>
      <c r="I22" s="22"/>
      <c r="P22" s="151" t="str">
        <f>TSheet!M15</f>
        <v>Реализация газа</v>
      </c>
      <c r="Q22" s="151">
        <f>TSheet!N15</f>
        <v>0</v>
      </c>
    </row>
    <row r="23" spans="4:17" ht="22.5" customHeight="1">
      <c r="D23" s="80"/>
      <c r="E23" s="204" t="s">
        <v>118</v>
      </c>
      <c r="F23" s="205"/>
      <c r="G23" s="206"/>
      <c r="H23" s="83"/>
      <c r="I23" s="26"/>
      <c r="J23" s="27"/>
      <c r="P23" s="151"/>
      <c r="Q23" s="151"/>
    </row>
    <row r="24" spans="4:17" ht="27.75" customHeight="1">
      <c r="D24" s="80"/>
      <c r="E24" s="54" t="s">
        <v>8</v>
      </c>
      <c r="F24" s="207">
        <v>2014</v>
      </c>
      <c r="G24" s="208"/>
      <c r="H24" s="81"/>
      <c r="I24" s="22"/>
      <c r="P24" s="151"/>
      <c r="Q24" s="151"/>
    </row>
    <row r="25" spans="4:10" ht="27.75" customHeight="1">
      <c r="D25" s="80"/>
      <c r="E25" s="54" t="s">
        <v>256</v>
      </c>
      <c r="F25" s="194" t="s">
        <v>8</v>
      </c>
      <c r="G25" s="195"/>
      <c r="H25" s="83"/>
      <c r="I25" s="26"/>
      <c r="J25" s="27"/>
    </row>
    <row r="26" spans="4:9" ht="15" customHeight="1">
      <c r="D26" s="80"/>
      <c r="E26" s="20"/>
      <c r="F26" s="15"/>
      <c r="G26" s="21"/>
      <c r="H26" s="82"/>
      <c r="I26" s="22"/>
    </row>
    <row r="27" spans="4:10" ht="22.5" customHeight="1">
      <c r="D27" s="80"/>
      <c r="E27" s="213" t="s">
        <v>9</v>
      </c>
      <c r="F27" s="214"/>
      <c r="G27" s="215"/>
      <c r="H27" s="82"/>
      <c r="I27" s="69"/>
      <c r="J27" s="69"/>
    </row>
    <row r="28" spans="1:9" ht="23.25" customHeight="1">
      <c r="A28" s="50"/>
      <c r="D28" s="78"/>
      <c r="E28" s="55" t="s">
        <v>10</v>
      </c>
      <c r="F28" s="216" t="s">
        <v>387</v>
      </c>
      <c r="G28" s="217"/>
      <c r="H28" s="82"/>
      <c r="I28" s="70"/>
    </row>
    <row r="29" spans="1:9" ht="27.75" customHeight="1">
      <c r="A29" s="50"/>
      <c r="D29" s="78"/>
      <c r="E29" s="55" t="s">
        <v>11</v>
      </c>
      <c r="F29" s="218" t="s">
        <v>543</v>
      </c>
      <c r="G29" s="219"/>
      <c r="H29" s="82"/>
      <c r="I29" s="71"/>
    </row>
    <row r="30" spans="4:9" ht="15" customHeight="1">
      <c r="D30" s="80"/>
      <c r="E30" s="20"/>
      <c r="F30" s="15"/>
      <c r="G30" s="21"/>
      <c r="H30" s="82"/>
      <c r="I30" s="22"/>
    </row>
    <row r="31" spans="4:9" ht="22.5" customHeight="1">
      <c r="D31" s="80"/>
      <c r="E31" s="213" t="s">
        <v>21</v>
      </c>
      <c r="F31" s="214"/>
      <c r="G31" s="215"/>
      <c r="H31" s="82"/>
      <c r="I31" s="22"/>
    </row>
    <row r="32" spans="4:9" ht="27.75" customHeight="1">
      <c r="D32" s="80"/>
      <c r="E32" s="56" t="s">
        <v>13</v>
      </c>
      <c r="F32" s="200" t="s">
        <v>388</v>
      </c>
      <c r="G32" s="201"/>
      <c r="H32" s="82"/>
      <c r="I32" s="22"/>
    </row>
    <row r="33" spans="1:9" s="12" customFormat="1" ht="27.75" customHeight="1">
      <c r="A33" s="49"/>
      <c r="B33" s="48"/>
      <c r="C33" s="10"/>
      <c r="D33" s="80"/>
      <c r="E33" s="56" t="s">
        <v>14</v>
      </c>
      <c r="F33" s="200" t="s">
        <v>396</v>
      </c>
      <c r="G33" s="201"/>
      <c r="H33" s="82"/>
      <c r="I33" s="22"/>
    </row>
    <row r="34" spans="1:9" s="12" customFormat="1" ht="15" customHeight="1">
      <c r="A34" s="49"/>
      <c r="B34" s="48"/>
      <c r="C34" s="10"/>
      <c r="D34" s="80"/>
      <c r="E34" s="20"/>
      <c r="F34" s="15"/>
      <c r="G34" s="21"/>
      <c r="H34" s="82"/>
      <c r="I34" s="22"/>
    </row>
    <row r="35" spans="1:9" s="12" customFormat="1" ht="22.5" customHeight="1">
      <c r="A35" s="50"/>
      <c r="B35" s="48"/>
      <c r="C35" s="10"/>
      <c r="D35" s="78"/>
      <c r="E35" s="213" t="s">
        <v>12</v>
      </c>
      <c r="F35" s="214"/>
      <c r="G35" s="215"/>
      <c r="H35" s="82"/>
      <c r="I35" s="11"/>
    </row>
    <row r="36" spans="1:9" s="12" customFormat="1" ht="27.75" customHeight="1">
      <c r="A36" s="50"/>
      <c r="B36" s="51"/>
      <c r="C36" s="10"/>
      <c r="D36" s="84"/>
      <c r="E36" s="56" t="s">
        <v>13</v>
      </c>
      <c r="F36" s="220" t="s">
        <v>392</v>
      </c>
      <c r="G36" s="221"/>
      <c r="H36" s="82"/>
      <c r="I36" s="28"/>
    </row>
    <row r="37" spans="1:9" s="12" customFormat="1" ht="27.75" customHeight="1">
      <c r="A37" s="50"/>
      <c r="B37" s="51"/>
      <c r="C37" s="10"/>
      <c r="D37" s="84"/>
      <c r="E37" s="56" t="s">
        <v>14</v>
      </c>
      <c r="F37" s="221" t="s">
        <v>393</v>
      </c>
      <c r="G37" s="222"/>
      <c r="H37" s="82"/>
      <c r="I37" s="28"/>
    </row>
    <row r="38" spans="1:9" s="12" customFormat="1" ht="27.75" customHeight="1">
      <c r="A38" s="50"/>
      <c r="B38" s="51"/>
      <c r="C38" s="10"/>
      <c r="D38" s="84"/>
      <c r="E38" s="56" t="s">
        <v>15</v>
      </c>
      <c r="F38" s="209" t="s">
        <v>394</v>
      </c>
      <c r="G38" s="210"/>
      <c r="H38" s="82"/>
      <c r="I38" s="28"/>
    </row>
    <row r="39" spans="1:9" s="12" customFormat="1" ht="27.75" customHeight="1">
      <c r="A39" s="50"/>
      <c r="B39" s="51"/>
      <c r="C39" s="10"/>
      <c r="D39" s="84"/>
      <c r="E39" s="56" t="s">
        <v>16</v>
      </c>
      <c r="F39" s="211" t="s">
        <v>395</v>
      </c>
      <c r="G39" s="212"/>
      <c r="H39" s="82"/>
      <c r="I39" s="28"/>
    </row>
    <row r="40" spans="1:9" s="12" customFormat="1" ht="12" thickBot="1">
      <c r="A40" s="49"/>
      <c r="B40" s="48"/>
      <c r="C40" s="10"/>
      <c r="D40" s="85"/>
      <c r="E40" s="86"/>
      <c r="F40" s="86"/>
      <c r="G40" s="87"/>
      <c r="H40" s="88"/>
      <c r="I40" s="11"/>
    </row>
    <row r="46" spans="1:9" s="12" customFormat="1" ht="11.25">
      <c r="A46" s="49"/>
      <c r="B46" s="48"/>
      <c r="C46" s="10"/>
      <c r="G46" s="29"/>
      <c r="H46" s="29"/>
      <c r="I46" s="30"/>
    </row>
  </sheetData>
  <sheetProtection password="E4D4" sheet="1" scenarios="1" formatColumns="0" formatRows="0"/>
  <mergeCells count="25">
    <mergeCell ref="F33:G33"/>
    <mergeCell ref="F38:G38"/>
    <mergeCell ref="F39:G39"/>
    <mergeCell ref="E27:G27"/>
    <mergeCell ref="F28:G28"/>
    <mergeCell ref="F29:G29"/>
    <mergeCell ref="E35:G35"/>
    <mergeCell ref="F36:G36"/>
    <mergeCell ref="F37:G37"/>
    <mergeCell ref="E31:G31"/>
    <mergeCell ref="F32:G32"/>
    <mergeCell ref="F14:G14"/>
    <mergeCell ref="F16:G16"/>
    <mergeCell ref="F17:G17"/>
    <mergeCell ref="E23:G23"/>
    <mergeCell ref="F24:G24"/>
    <mergeCell ref="F21:G21"/>
    <mergeCell ref="D9:H9"/>
    <mergeCell ref="F12:G12"/>
    <mergeCell ref="F13:G13"/>
    <mergeCell ref="F19:G19"/>
    <mergeCell ref="F25:G25"/>
    <mergeCell ref="G4:H4"/>
    <mergeCell ref="G5:H5"/>
    <mergeCell ref="D7:H7"/>
  </mergeCells>
  <dataValidations count="5">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4:G24">
      <formula1>Год</formula1>
    </dataValidation>
    <dataValidation type="textLength" allowBlank="1" showInputMessage="1" showErrorMessage="1" prompt="10-12 символов" sqref="F16">
      <formula1>10</formula1>
      <formula2>12</formula2>
    </dataValidation>
    <dataValidation type="textLength" operator="equal" allowBlank="1" showInputMessage="1" showErrorMessage="1" prompt="9 символов" sqref="F17">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PLANFACT</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8" r:id="rId3"/>
  <drawing r:id="rId2"/>
  <legacyDrawing r:id="rId1"/>
</worksheet>
</file>

<file path=xl/worksheets/sheet7.xml><?xml version="1.0" encoding="utf-8"?>
<worksheet xmlns="http://schemas.openxmlformats.org/spreadsheetml/2006/main" xmlns:r="http://schemas.openxmlformats.org/officeDocument/2006/relationships">
  <sheetPr codeName="Sheet_11">
    <pageSetUpPr fitToPage="1"/>
  </sheetPr>
  <dimension ref="A1:V23"/>
  <sheetViews>
    <sheetView showGridLines="0" zoomScalePageLayoutView="0" workbookViewId="0" topLeftCell="C3">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41.28125" style="0" bestFit="1"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23" max="23" width="26.281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Сбыт электрической энергии (мощности)</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8.25" customHeight="1">
      <c r="A4" s="45"/>
      <c r="B4" s="45"/>
      <c r="D4" s="233" t="s">
        <v>322</v>
      </c>
      <c r="E4" s="233"/>
      <c r="F4" s="233"/>
      <c r="L4" s="233" t="s">
        <v>383</v>
      </c>
      <c r="M4" s="233"/>
      <c r="N4" s="233"/>
      <c r="O4" s="158"/>
      <c r="U4" s="233" t="s">
        <v>382</v>
      </c>
      <c r="V4" s="233"/>
    </row>
    <row r="5" spans="1:22" s="111" customFormat="1" ht="24" customHeight="1">
      <c r="A5" s="45"/>
      <c r="B5" s="45"/>
      <c r="D5" s="152"/>
      <c r="E5" s="234"/>
      <c r="F5" s="234"/>
      <c r="L5" s="152"/>
      <c r="M5" s="234"/>
      <c r="N5" s="234"/>
      <c r="O5" s="160"/>
      <c r="U5" s="234" t="str">
        <f>IF(B_POST="","",B_POST)</f>
        <v>Генеральный директор</v>
      </c>
      <c r="V5" s="234"/>
    </row>
    <row r="6" spans="1:22" s="111" customFormat="1" ht="24" customHeight="1">
      <c r="A6" s="45"/>
      <c r="B6" s="45"/>
      <c r="D6" s="152"/>
      <c r="E6" s="232"/>
      <c r="F6" s="232"/>
      <c r="L6" s="152"/>
      <c r="M6" s="232"/>
      <c r="N6" s="232"/>
      <c r="O6" s="160"/>
      <c r="U6" s="232" t="str">
        <f>IF(B_FIO="","",B_FIO)</f>
        <v>Эмдин Сергей Владимирович</v>
      </c>
      <c r="V6" s="232"/>
    </row>
    <row r="7" spans="1:22" s="111" customFormat="1" ht="24" customHeight="1">
      <c r="A7" s="45"/>
      <c r="B7" s="45"/>
      <c r="D7" s="152"/>
      <c r="E7" s="235" t="s">
        <v>275</v>
      </c>
      <c r="F7" s="235"/>
      <c r="L7" s="152"/>
      <c r="M7" s="235" t="s">
        <v>275</v>
      </c>
      <c r="N7" s="235"/>
      <c r="O7" s="161"/>
      <c r="U7" s="235" t="s">
        <v>275</v>
      </c>
      <c r="V7" s="235"/>
    </row>
    <row r="8" spans="4:22" ht="24" customHeight="1">
      <c r="D8" s="153"/>
      <c r="E8" s="236" t="s">
        <v>276</v>
      </c>
      <c r="F8" s="236"/>
      <c r="L8" s="153"/>
      <c r="M8" s="236" t="s">
        <v>276</v>
      </c>
      <c r="N8" s="236"/>
      <c r="O8" s="159"/>
      <c r="U8" s="236" t="s">
        <v>276</v>
      </c>
      <c r="V8" s="236"/>
    </row>
    <row r="9" ht="16.5" customHeight="1" thickBot="1">
      <c r="V9" s="107"/>
    </row>
    <row r="10" spans="4:22" ht="26.25" customHeight="1">
      <c r="D10" s="237" t="str">
        <f>"Адресная программа капитальных вложений на "&amp;YEAR_PERIOD&amp;" год (план)"</f>
        <v>Адресная программа капитальных вложений на 2014 год (план)</v>
      </c>
      <c r="E10" s="238"/>
      <c r="F10" s="238"/>
      <c r="G10" s="238"/>
      <c r="H10" s="238"/>
      <c r="I10" s="238"/>
      <c r="J10" s="238"/>
      <c r="K10" s="238"/>
      <c r="L10" s="238"/>
      <c r="M10" s="238"/>
      <c r="N10" s="238"/>
      <c r="O10" s="238"/>
      <c r="P10" s="238"/>
      <c r="Q10" s="238"/>
      <c r="R10" s="238"/>
      <c r="S10" s="238"/>
      <c r="T10" s="238"/>
      <c r="U10" s="238"/>
      <c r="V10" s="239"/>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40" t="s">
        <v>216</v>
      </c>
      <c r="E12" s="240"/>
      <c r="F12" s="240"/>
      <c r="G12" s="240"/>
      <c r="H12" s="240"/>
      <c r="I12" s="240"/>
      <c r="J12" s="240"/>
      <c r="K12" s="240"/>
      <c r="L12" s="240"/>
      <c r="M12" s="240"/>
      <c r="N12" s="240"/>
      <c r="O12" s="240"/>
      <c r="P12" s="240"/>
      <c r="Q12" s="240"/>
      <c r="R12" s="240"/>
      <c r="S12" s="240"/>
      <c r="T12" s="240"/>
      <c r="U12" s="240"/>
      <c r="V12" s="240"/>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41" t="s">
        <v>35</v>
      </c>
      <c r="F14" s="223" t="s">
        <v>365</v>
      </c>
      <c r="G14" s="225" t="s">
        <v>261</v>
      </c>
      <c r="H14" s="225" t="s">
        <v>262</v>
      </c>
      <c r="I14" s="225" t="s">
        <v>263</v>
      </c>
      <c r="J14" s="225"/>
      <c r="K14" s="225" t="s">
        <v>264</v>
      </c>
      <c r="L14" s="225"/>
      <c r="M14" s="225" t="s">
        <v>265</v>
      </c>
      <c r="N14" s="225"/>
      <c r="O14" s="223" t="str">
        <f>"Сумма по объекту"&amp;IF(YEAR_PERIOD="",""," на "&amp;YEAR_PERIOD&amp;" год")&amp;" в тек. ценах, 
тыс. руб.
(без НДС )"</f>
        <v>Сумма по объекту на 2014 год в тек. ценах, 
тыс. руб.
(без НДС )</v>
      </c>
      <c r="P14" s="223" t="str">
        <f>"Выполнено работ по состоянию на 01.01."&amp;YEAR_PERIOD&amp;" в тек. ценах, тыс. руб. 
(без НДС)"</f>
        <v>Выполнено работ по состоянию на 01.01.2014 в тек. ценах, тыс. руб. 
(без НДС)</v>
      </c>
      <c r="Q14" s="223" t="str">
        <f>"Оплачено по состоянию на 01.01."&amp;YEAR_PERIOD&amp;" в тек. ценах, тыс. руб.
(без НДС)"</f>
        <v>Оплачено по состоянию на 01.01.2014 в тек. ценах, тыс. руб.
(без НДС)</v>
      </c>
      <c r="R14" s="225" t="s">
        <v>338</v>
      </c>
      <c r="S14" s="225"/>
      <c r="T14" s="225" t="s">
        <v>323</v>
      </c>
      <c r="U14" s="229" t="s">
        <v>266</v>
      </c>
      <c r="V14" s="38"/>
    </row>
    <row r="15" spans="4:22" ht="27.75" customHeight="1" thickBot="1">
      <c r="D15" s="32"/>
      <c r="E15" s="242"/>
      <c r="F15" s="224"/>
      <c r="G15" s="226"/>
      <c r="H15" s="226"/>
      <c r="I15" s="226"/>
      <c r="J15" s="226"/>
      <c r="K15" s="117" t="s">
        <v>267</v>
      </c>
      <c r="L15" s="117" t="s">
        <v>268</v>
      </c>
      <c r="M15" s="154" t="s">
        <v>269</v>
      </c>
      <c r="N15" s="117" t="s">
        <v>320</v>
      </c>
      <c r="O15" s="224"/>
      <c r="P15" s="224"/>
      <c r="Q15" s="224"/>
      <c r="R15" s="226"/>
      <c r="S15" s="226"/>
      <c r="T15" s="226"/>
      <c r="U15" s="230"/>
      <c r="V15" s="38"/>
    </row>
    <row r="16" spans="4:22" ht="12" thickBot="1">
      <c r="D16" s="32"/>
      <c r="E16" s="118">
        <v>1</v>
      </c>
      <c r="F16" s="118">
        <v>2</v>
      </c>
      <c r="G16" s="118">
        <v>3</v>
      </c>
      <c r="H16" s="118">
        <v>4</v>
      </c>
      <c r="I16" s="231">
        <v>5</v>
      </c>
      <c r="J16" s="231"/>
      <c r="K16" s="118">
        <v>6</v>
      </c>
      <c r="L16" s="118">
        <v>7</v>
      </c>
      <c r="M16" s="118">
        <v>8</v>
      </c>
      <c r="N16" s="118">
        <v>9</v>
      </c>
      <c r="O16" s="118">
        <v>10</v>
      </c>
      <c r="P16" s="118">
        <v>11</v>
      </c>
      <c r="Q16" s="118">
        <v>12</v>
      </c>
      <c r="R16" s="231">
        <v>13</v>
      </c>
      <c r="S16" s="231"/>
      <c r="T16" s="118">
        <v>14</v>
      </c>
      <c r="U16" s="118">
        <v>15</v>
      </c>
      <c r="V16" s="38"/>
    </row>
    <row r="17" spans="2:22" ht="11.25" hidden="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66"/>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65"/>
      <c r="V18" s="38"/>
    </row>
    <row r="19" spans="4:22" ht="11.25">
      <c r="D19" s="32"/>
      <c r="E19" s="134"/>
      <c r="F19" s="120" t="s">
        <v>279</v>
      </c>
      <c r="G19" s="121"/>
      <c r="H19" s="121"/>
      <c r="I19" s="227"/>
      <c r="J19" s="228"/>
      <c r="K19" s="121"/>
      <c r="L19" s="121"/>
      <c r="M19" s="121"/>
      <c r="N19" s="121"/>
      <c r="O19" s="122">
        <f>ROUND(SUM(O17:O18),2)</f>
        <v>0</v>
      </c>
      <c r="P19" s="122">
        <f>ROUND(SUM(P17:P18),2)</f>
        <v>0</v>
      </c>
      <c r="Q19" s="122">
        <f>ROUND(SUM(Q17:Q18),2)</f>
        <v>0</v>
      </c>
      <c r="R19" s="227"/>
      <c r="S19" s="228"/>
      <c r="T19" s="123"/>
      <c r="U19" s="124"/>
      <c r="V19" s="38"/>
    </row>
    <row r="20" spans="4:22" ht="15" customHeight="1">
      <c r="D20" s="32"/>
      <c r="E20" s="134"/>
      <c r="F20" s="125" t="s">
        <v>337</v>
      </c>
      <c r="G20" s="121"/>
      <c r="H20" s="121"/>
      <c r="I20" s="227"/>
      <c r="J20" s="228"/>
      <c r="K20" s="121"/>
      <c r="L20" s="121"/>
      <c r="M20" s="121"/>
      <c r="N20" s="121"/>
      <c r="O20" s="126"/>
      <c r="P20" s="126"/>
      <c r="Q20" s="126"/>
      <c r="R20" s="227"/>
      <c r="S20" s="228"/>
      <c r="T20" s="123"/>
      <c r="U20" s="124"/>
      <c r="V20" s="38"/>
    </row>
    <row r="21" spans="4:22" ht="15" customHeight="1" thickBot="1">
      <c r="D21" s="32"/>
      <c r="E21" s="135"/>
      <c r="F21" s="127" t="s">
        <v>321</v>
      </c>
      <c r="G21" s="128"/>
      <c r="H21" s="128"/>
      <c r="I21" s="129"/>
      <c r="J21" s="130"/>
      <c r="K21" s="128"/>
      <c r="L21" s="128"/>
      <c r="M21" s="128"/>
      <c r="N21" s="128"/>
      <c r="O21" s="131"/>
      <c r="P21" s="131"/>
      <c r="Q21" s="131"/>
      <c r="R21" s="129"/>
      <c r="S21" s="130"/>
      <c r="T21" s="132"/>
      <c r="U21" s="133"/>
      <c r="V21" s="38"/>
    </row>
    <row r="22" spans="4:22" ht="11.25">
      <c r="D22" s="32"/>
      <c r="E22" s="138"/>
      <c r="F22" s="138"/>
      <c r="G22" s="138"/>
      <c r="H22" s="138"/>
      <c r="I22" s="138"/>
      <c r="J22" s="138"/>
      <c r="K22" s="138"/>
      <c r="L22" s="138"/>
      <c r="M22" s="138"/>
      <c r="N22" s="138"/>
      <c r="O22" s="138"/>
      <c r="P22" s="138"/>
      <c r="Q22" s="138"/>
      <c r="R22" s="138"/>
      <c r="S22" s="138"/>
      <c r="T22" s="138"/>
      <c r="U22" s="138"/>
      <c r="V22" s="112"/>
    </row>
    <row r="23" spans="4:21" ht="11.25">
      <c r="D23" s="34"/>
      <c r="E23" s="34"/>
      <c r="F23" s="34"/>
      <c r="G23" s="34"/>
      <c r="H23" s="34"/>
      <c r="I23" s="34"/>
      <c r="J23" s="34"/>
      <c r="K23" s="34"/>
      <c r="L23" s="34"/>
      <c r="M23" s="34"/>
      <c r="N23" s="34"/>
      <c r="O23" s="34"/>
      <c r="P23" s="34"/>
      <c r="Q23" s="34"/>
      <c r="R23" s="34"/>
      <c r="S23" s="34"/>
      <c r="T23" s="34"/>
      <c r="U23" s="34"/>
    </row>
  </sheetData>
  <sheetProtection password="E4D4" sheet="1" scenarios="1" formatColumns="0" formatRows="0"/>
  <mergeCells count="37">
    <mergeCell ref="M7:N7"/>
    <mergeCell ref="M8:N8"/>
    <mergeCell ref="O14:O15"/>
    <mergeCell ref="E7:F7"/>
    <mergeCell ref="E8:F8"/>
    <mergeCell ref="L4:N4"/>
    <mergeCell ref="M5:N5"/>
    <mergeCell ref="M6:N6"/>
    <mergeCell ref="D12:V12"/>
    <mergeCell ref="E14:E15"/>
    <mergeCell ref="F14:F15"/>
    <mergeCell ref="U4:V4"/>
    <mergeCell ref="U5:V5"/>
    <mergeCell ref="U7:V7"/>
    <mergeCell ref="U8:V8"/>
    <mergeCell ref="D10:V10"/>
    <mergeCell ref="D11:V11"/>
    <mergeCell ref="U6:V6"/>
    <mergeCell ref="D4:F4"/>
    <mergeCell ref="E5:F5"/>
    <mergeCell ref="U14:U15"/>
    <mergeCell ref="I16:J16"/>
    <mergeCell ref="R16:S16"/>
    <mergeCell ref="I19:J19"/>
    <mergeCell ref="R19:S19"/>
    <mergeCell ref="E6:F6"/>
    <mergeCell ref="G14:G15"/>
    <mergeCell ref="H14:H15"/>
    <mergeCell ref="I14:J15"/>
    <mergeCell ref="K14:L14"/>
    <mergeCell ref="P14:P15"/>
    <mergeCell ref="R14:S15"/>
    <mergeCell ref="Q14:Q15"/>
    <mergeCell ref="I20:J20"/>
    <mergeCell ref="R20:S20"/>
    <mergeCell ref="T14:T15"/>
    <mergeCell ref="M14:N14"/>
  </mergeCells>
  <dataValidations count="5">
    <dataValidation type="decimal" allowBlank="1" showInputMessage="1" showErrorMessage="1" errorTitle="Внимание" error="Неверное значение, допускаются только действительные числа" sqref="O20:Q21 N17:Q17">
      <formula1>0</formula1>
      <formula2>9.99999999999999E+23</formula2>
    </dataValidation>
    <dataValidation type="textLength" allowBlank="1" showInputMessage="1" showErrorMessage="1" errorTitle="Ограничение длины текста." error="Слишком длинный текст." sqref="T17:U17 H17 F17">
      <formula1>0</formula1>
      <formula2>900</formula2>
    </dataValidation>
    <dataValidation type="list" allowBlank="1" showInputMessage="1" showErrorMessage="1" sqref="K17:L17">
      <formula1>Месяц</formula1>
    </dataValidation>
    <dataValidation type="list" allowBlank="1" showInputMessage="1" showErrorMessage="1" sqref="G17">
      <formula1>W_TYPE</formula1>
    </dataValidation>
    <dataValidation type="list" allowBlank="1" showInputMessage="1" showErrorMessage="1" sqref="M17">
      <formula1>DIMENSION_TYPE</formula1>
    </dataValidation>
  </dataValidations>
  <hyperlinks>
    <hyperlink ref="J17" location="'Сбыт ЭЭ'!K1" display="Выбрать"/>
    <hyperlink ref="S17" location="'Сбыт ЭЭ'!T1" display="Выбрать"/>
    <hyperlink ref="F18" location="'Сбыт ЭЭ'!A1" display="Добавить запис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4" r:id="rId1"/>
  <headerFooter>
    <oddFooter>&amp;R&amp;P</oddFooter>
  </headerFooter>
</worksheet>
</file>

<file path=xl/worksheets/sheet8.xml><?xml version="1.0" encoding="utf-8"?>
<worksheet xmlns="http://schemas.openxmlformats.org/spreadsheetml/2006/main" xmlns:r="http://schemas.openxmlformats.org/officeDocument/2006/relationships">
  <sheetPr codeName="Sheet_12">
    <pageSetUpPr fitToPage="1"/>
  </sheetPr>
  <dimension ref="A1:V28"/>
  <sheetViews>
    <sheetView showGridLines="0" zoomScale="85" zoomScaleNormal="85" zoomScalePageLayoutView="0" workbookViewId="0" topLeftCell="C3">
      <selection activeCell="P24" sqref="P24"/>
    </sheetView>
  </sheetViews>
  <sheetFormatPr defaultColWidth="9.140625" defaultRowHeight="11.25"/>
  <cols>
    <col min="1" max="2" width="9.57421875" style="45" hidden="1" customWidth="1"/>
    <col min="3" max="3" width="11.421875" style="0" customWidth="1"/>
    <col min="4" max="4" width="3.57421875" style="0" customWidth="1"/>
    <col min="5" max="5" width="6.00390625" style="0" customWidth="1"/>
    <col min="6" max="6" width="36.421875" style="0" customWidth="1"/>
    <col min="7" max="7" width="16.00390625" style="0" customWidth="1"/>
    <col min="8" max="8" width="20.7109375" style="0" customWidth="1"/>
    <col min="9" max="9" width="13.421875" style="0" customWidth="1"/>
    <col min="10" max="10" width="10.28125" style="0" customWidth="1"/>
    <col min="11" max="11" width="9.421875" style="0" customWidth="1"/>
    <col min="12" max="12" width="10.00390625" style="0" customWidth="1"/>
    <col min="13" max="13" width="10.8515625" style="0" customWidth="1"/>
    <col min="14" max="14" width="8.00390625" style="0" customWidth="1"/>
    <col min="15" max="15" width="15.8515625" style="0" customWidth="1"/>
    <col min="16" max="16" width="11.00390625" style="0" customWidth="1"/>
    <col min="17" max="17" width="13.00390625" style="0" customWidth="1"/>
    <col min="18" max="18" width="16.57421875" style="0" customWidth="1"/>
    <col min="19" max="19" width="10.140625" style="0" customWidth="1"/>
    <col min="20" max="21" width="15.140625" style="0" customWidth="1"/>
    <col min="22" max="22" width="2.5742187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Передача электрической энергии</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33" t="s">
        <v>322</v>
      </c>
      <c r="E4" s="233"/>
      <c r="F4" s="233"/>
      <c r="L4" s="233" t="s">
        <v>383</v>
      </c>
      <c r="M4" s="233"/>
      <c r="N4" s="233"/>
      <c r="O4" s="158"/>
      <c r="U4" s="233" t="s">
        <v>382</v>
      </c>
      <c r="V4" s="233"/>
    </row>
    <row r="5" spans="1:22" s="111" customFormat="1" ht="22.5" customHeight="1">
      <c r="A5" s="45"/>
      <c r="B5" s="45"/>
      <c r="D5" s="152"/>
      <c r="E5" s="234"/>
      <c r="F5" s="234"/>
      <c r="L5" s="152"/>
      <c r="M5" s="234"/>
      <c r="N5" s="234"/>
      <c r="O5" s="160"/>
      <c r="U5" s="234" t="str">
        <f>IF(B_POST="","",B_POST)</f>
        <v>Генеральный директор</v>
      </c>
      <c r="V5" s="234"/>
    </row>
    <row r="6" spans="1:22" s="111" customFormat="1" ht="22.5" customHeight="1">
      <c r="A6" s="45"/>
      <c r="B6" s="45"/>
      <c r="D6" s="152"/>
      <c r="E6" s="232"/>
      <c r="F6" s="232"/>
      <c r="L6" s="152"/>
      <c r="M6" s="232"/>
      <c r="N6" s="232"/>
      <c r="O6" s="160"/>
      <c r="U6" s="232" t="str">
        <f>IF(B_FIO="","",B_FIO)</f>
        <v>Эмдин Сергей Владимирович</v>
      </c>
      <c r="V6" s="232"/>
    </row>
    <row r="7" spans="1:22" s="111" customFormat="1" ht="22.5" customHeight="1">
      <c r="A7" s="45"/>
      <c r="B7" s="45"/>
      <c r="D7" s="152"/>
      <c r="E7" s="235" t="s">
        <v>275</v>
      </c>
      <c r="F7" s="235"/>
      <c r="L7" s="152"/>
      <c r="M7" s="235" t="s">
        <v>275</v>
      </c>
      <c r="N7" s="235"/>
      <c r="O7" s="161"/>
      <c r="U7" s="235" t="s">
        <v>275</v>
      </c>
      <c r="V7" s="235"/>
    </row>
    <row r="8" spans="4:22" ht="22.5" customHeight="1">
      <c r="D8" s="153"/>
      <c r="E8" s="236" t="s">
        <v>276</v>
      </c>
      <c r="F8" s="236"/>
      <c r="L8" s="153"/>
      <c r="M8" s="236" t="s">
        <v>276</v>
      </c>
      <c r="N8" s="236"/>
      <c r="O8" s="159"/>
      <c r="U8" s="236" t="s">
        <v>276</v>
      </c>
      <c r="V8" s="236"/>
    </row>
    <row r="9" ht="16.5" customHeight="1" thickBot="1">
      <c r="V9" s="107"/>
    </row>
    <row r="10" spans="4:22" ht="26.25" customHeight="1">
      <c r="D10" s="237" t="str">
        <f>"Адресная программа капитальных вложений на "&amp;YEAR_PERIOD&amp;" год (план)"</f>
        <v>Адресная программа капитальных вложений на 2014 год (план)</v>
      </c>
      <c r="E10" s="238"/>
      <c r="F10" s="238"/>
      <c r="G10" s="238"/>
      <c r="H10" s="238"/>
      <c r="I10" s="238"/>
      <c r="J10" s="238"/>
      <c r="K10" s="238"/>
      <c r="L10" s="238"/>
      <c r="M10" s="238"/>
      <c r="N10" s="238"/>
      <c r="O10" s="238"/>
      <c r="P10" s="238"/>
      <c r="Q10" s="238"/>
      <c r="R10" s="238"/>
      <c r="S10" s="238"/>
      <c r="T10" s="238"/>
      <c r="U10" s="238"/>
      <c r="V10" s="239"/>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40" t="s">
        <v>251</v>
      </c>
      <c r="E12" s="240"/>
      <c r="F12" s="240"/>
      <c r="G12" s="240"/>
      <c r="H12" s="240"/>
      <c r="I12" s="240"/>
      <c r="J12" s="240"/>
      <c r="K12" s="240"/>
      <c r="L12" s="240"/>
      <c r="M12" s="240"/>
      <c r="N12" s="240"/>
      <c r="O12" s="240"/>
      <c r="P12" s="240"/>
      <c r="Q12" s="240"/>
      <c r="R12" s="240"/>
      <c r="S12" s="240"/>
      <c r="T12" s="240"/>
      <c r="U12" s="240"/>
      <c r="V12" s="240"/>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41" t="s">
        <v>35</v>
      </c>
      <c r="F14" s="223" t="s">
        <v>365</v>
      </c>
      <c r="G14" s="225" t="s">
        <v>261</v>
      </c>
      <c r="H14" s="225" t="s">
        <v>262</v>
      </c>
      <c r="I14" s="225" t="s">
        <v>263</v>
      </c>
      <c r="J14" s="225"/>
      <c r="K14" s="225" t="s">
        <v>264</v>
      </c>
      <c r="L14" s="225"/>
      <c r="M14" s="225" t="s">
        <v>265</v>
      </c>
      <c r="N14" s="225"/>
      <c r="O14" s="223" t="str">
        <f>"Сумма по объекту"&amp;IF(YEAR_PERIOD="",""," на "&amp;YEAR_PERIOD&amp;" год")&amp;" в тек. ценах, 
тыс. руб.
(без НДС )"</f>
        <v>Сумма по объекту на 2014 год в тек. ценах, 
тыс. руб.
(без НДС )</v>
      </c>
      <c r="P14" s="223" t="str">
        <f>"Выполнено работ по состоянию на 01.01."&amp;YEAR_PERIOD&amp;" в тек. ценах, тыс. руб. 
(без НДС)"</f>
        <v>Выполнено работ по состоянию на 01.01.2014 в тек. ценах, тыс. руб. 
(без НДС)</v>
      </c>
      <c r="Q14" s="223" t="str">
        <f>"Оплачено по состоянию на 01.01."&amp;YEAR_PERIOD&amp;" в тек. ценах, тыс. руб.
(без НДС)"</f>
        <v>Оплачено по состоянию на 01.01.2014 в тек. ценах, тыс. руб.
(без НДС)</v>
      </c>
      <c r="R14" s="225" t="s">
        <v>338</v>
      </c>
      <c r="S14" s="225"/>
      <c r="T14" s="225" t="s">
        <v>323</v>
      </c>
      <c r="U14" s="229" t="s">
        <v>266</v>
      </c>
      <c r="V14" s="38"/>
    </row>
    <row r="15" spans="4:22" ht="27.75" customHeight="1" thickBot="1">
      <c r="D15" s="32"/>
      <c r="E15" s="242"/>
      <c r="F15" s="224"/>
      <c r="G15" s="226"/>
      <c r="H15" s="226"/>
      <c r="I15" s="226"/>
      <c r="J15" s="226"/>
      <c r="K15" s="117" t="s">
        <v>267</v>
      </c>
      <c r="L15" s="117" t="s">
        <v>268</v>
      </c>
      <c r="M15" s="154" t="s">
        <v>269</v>
      </c>
      <c r="N15" s="117" t="s">
        <v>320</v>
      </c>
      <c r="O15" s="224"/>
      <c r="P15" s="224"/>
      <c r="Q15" s="224"/>
      <c r="R15" s="226"/>
      <c r="S15" s="226"/>
      <c r="T15" s="226"/>
      <c r="U15" s="230"/>
      <c r="V15" s="38"/>
    </row>
    <row r="16" spans="4:22" ht="12" thickBot="1">
      <c r="D16" s="32"/>
      <c r="E16" s="118">
        <v>1</v>
      </c>
      <c r="F16" s="118">
        <v>2</v>
      </c>
      <c r="G16" s="118">
        <v>3</v>
      </c>
      <c r="H16" s="118">
        <v>4</v>
      </c>
      <c r="I16" s="231">
        <v>5</v>
      </c>
      <c r="J16" s="231"/>
      <c r="K16" s="118">
        <v>6</v>
      </c>
      <c r="L16" s="118">
        <v>7</v>
      </c>
      <c r="M16" s="118">
        <v>8</v>
      </c>
      <c r="N16" s="118">
        <v>9</v>
      </c>
      <c r="O16" s="118">
        <v>10</v>
      </c>
      <c r="P16" s="118">
        <v>11</v>
      </c>
      <c r="Q16" s="118">
        <v>12</v>
      </c>
      <c r="R16" s="231">
        <v>13</v>
      </c>
      <c r="S16" s="231"/>
      <c r="T16" s="118">
        <v>14</v>
      </c>
      <c r="U16" s="118">
        <v>15</v>
      </c>
      <c r="V16" s="38"/>
    </row>
    <row r="17" spans="2:22" ht="34.5" thickBot="1">
      <c r="B17" s="45">
        <v>1</v>
      </c>
      <c r="D17" s="32"/>
      <c r="E17" s="139" t="str">
        <f>ROW()-ROW($E$17)+1&amp;"."</f>
        <v>1.</v>
      </c>
      <c r="F17" s="155" t="s">
        <v>536</v>
      </c>
      <c r="G17" s="140" t="s">
        <v>284</v>
      </c>
      <c r="H17" s="156" t="s">
        <v>532</v>
      </c>
      <c r="I17" s="142" t="s">
        <v>390</v>
      </c>
      <c r="J17" s="144" t="s">
        <v>277</v>
      </c>
      <c r="K17" s="141" t="s">
        <v>289</v>
      </c>
      <c r="L17" s="141" t="s">
        <v>290</v>
      </c>
      <c r="M17" s="141" t="s">
        <v>315</v>
      </c>
      <c r="N17" s="143">
        <v>2</v>
      </c>
      <c r="O17" s="143">
        <f>250*N17</f>
        <v>500</v>
      </c>
      <c r="P17" s="143">
        <v>0</v>
      </c>
      <c r="Q17" s="143">
        <v>0</v>
      </c>
      <c r="R17" s="142" t="s">
        <v>321</v>
      </c>
      <c r="S17" s="144" t="s">
        <v>277</v>
      </c>
      <c r="T17" s="156" t="s">
        <v>391</v>
      </c>
      <c r="U17" s="157"/>
      <c r="V17" s="38"/>
    </row>
    <row r="18" spans="2:22" ht="34.5" thickBot="1">
      <c r="B18" s="45">
        <v>1</v>
      </c>
      <c r="C18" s="169" t="s">
        <v>389</v>
      </c>
      <c r="D18" s="32"/>
      <c r="E18" s="139" t="str">
        <f>ROW()-ROW($E$17)+1&amp;"."</f>
        <v>2.</v>
      </c>
      <c r="F18" s="155" t="s">
        <v>537</v>
      </c>
      <c r="G18" s="140" t="s">
        <v>284</v>
      </c>
      <c r="H18" s="156" t="s">
        <v>538</v>
      </c>
      <c r="I18" s="142" t="s">
        <v>390</v>
      </c>
      <c r="J18" s="144" t="s">
        <v>277</v>
      </c>
      <c r="K18" s="141" t="s">
        <v>291</v>
      </c>
      <c r="L18" s="141" t="s">
        <v>292</v>
      </c>
      <c r="M18" s="141" t="s">
        <v>315</v>
      </c>
      <c r="N18" s="143">
        <v>1</v>
      </c>
      <c r="O18" s="143">
        <v>180</v>
      </c>
      <c r="P18" s="143">
        <v>0</v>
      </c>
      <c r="Q18" s="143">
        <v>0</v>
      </c>
      <c r="R18" s="142" t="s">
        <v>321</v>
      </c>
      <c r="S18" s="144" t="s">
        <v>277</v>
      </c>
      <c r="T18" s="156" t="s">
        <v>391</v>
      </c>
      <c r="U18" s="157"/>
      <c r="V18" s="38"/>
    </row>
    <row r="19" spans="2:22" ht="68.25" thickBot="1">
      <c r="B19" s="45">
        <v>1</v>
      </c>
      <c r="C19" s="169" t="s">
        <v>389</v>
      </c>
      <c r="D19" s="32"/>
      <c r="E19" s="139" t="str">
        <f>ROW()-ROW($E$17)+1&amp;"."</f>
        <v>3.</v>
      </c>
      <c r="F19" s="155" t="s">
        <v>534</v>
      </c>
      <c r="G19" s="140" t="s">
        <v>284</v>
      </c>
      <c r="H19" s="156" t="s">
        <v>535</v>
      </c>
      <c r="I19" s="142" t="s">
        <v>390</v>
      </c>
      <c r="J19" s="144" t="s">
        <v>277</v>
      </c>
      <c r="K19" s="141" t="s">
        <v>291</v>
      </c>
      <c r="L19" s="141" t="s">
        <v>292</v>
      </c>
      <c r="M19" s="141" t="s">
        <v>315</v>
      </c>
      <c r="N19" s="143">
        <v>1</v>
      </c>
      <c r="O19" s="143">
        <v>900</v>
      </c>
      <c r="P19" s="143">
        <v>0</v>
      </c>
      <c r="Q19" s="143">
        <v>0</v>
      </c>
      <c r="R19" s="142" t="s">
        <v>321</v>
      </c>
      <c r="S19" s="144" t="s">
        <v>277</v>
      </c>
      <c r="T19" s="156" t="s">
        <v>391</v>
      </c>
      <c r="U19" s="157"/>
      <c r="V19" s="38"/>
    </row>
    <row r="20" spans="2:22" ht="34.5" thickBot="1">
      <c r="B20" s="45">
        <v>1</v>
      </c>
      <c r="C20" s="169" t="s">
        <v>389</v>
      </c>
      <c r="D20" s="32"/>
      <c r="E20" s="139" t="str">
        <f>ROW()-ROW($E$17)+1&amp;"."</f>
        <v>4.</v>
      </c>
      <c r="F20" s="155" t="s">
        <v>539</v>
      </c>
      <c r="G20" s="140" t="s">
        <v>284</v>
      </c>
      <c r="H20" s="156" t="s">
        <v>533</v>
      </c>
      <c r="I20" s="142" t="s">
        <v>390</v>
      </c>
      <c r="J20" s="144" t="s">
        <v>277</v>
      </c>
      <c r="K20" s="141" t="s">
        <v>291</v>
      </c>
      <c r="L20" s="141" t="s">
        <v>292</v>
      </c>
      <c r="M20" s="141" t="s">
        <v>315</v>
      </c>
      <c r="N20" s="143">
        <v>1</v>
      </c>
      <c r="O20" s="143">
        <v>280</v>
      </c>
      <c r="P20" s="143">
        <v>0</v>
      </c>
      <c r="Q20" s="143">
        <v>0</v>
      </c>
      <c r="R20" s="142" t="s">
        <v>321</v>
      </c>
      <c r="S20" s="144" t="s">
        <v>277</v>
      </c>
      <c r="T20" s="156" t="s">
        <v>391</v>
      </c>
      <c r="U20" s="157"/>
      <c r="V20" s="38"/>
    </row>
    <row r="21" spans="2:22" ht="45">
      <c r="B21" s="45">
        <v>1</v>
      </c>
      <c r="C21" s="169" t="s">
        <v>389</v>
      </c>
      <c r="D21" s="32"/>
      <c r="E21" s="139" t="str">
        <f>ROW()-ROW($E$17)+1&amp;"."</f>
        <v>5.</v>
      </c>
      <c r="F21" s="155" t="s">
        <v>542</v>
      </c>
      <c r="G21" s="140" t="s">
        <v>283</v>
      </c>
      <c r="H21" s="156" t="s">
        <v>540</v>
      </c>
      <c r="I21" s="142" t="s">
        <v>541</v>
      </c>
      <c r="J21" s="144" t="s">
        <v>277</v>
      </c>
      <c r="K21" s="141" t="s">
        <v>291</v>
      </c>
      <c r="L21" s="141" t="s">
        <v>293</v>
      </c>
      <c r="M21" s="141" t="s">
        <v>315</v>
      </c>
      <c r="N21" s="143">
        <v>1</v>
      </c>
      <c r="O21" s="143">
        <v>9000</v>
      </c>
      <c r="P21" s="143">
        <v>0</v>
      </c>
      <c r="Q21" s="143">
        <v>0</v>
      </c>
      <c r="R21" s="142" t="s">
        <v>321</v>
      </c>
      <c r="S21" s="144" t="s">
        <v>277</v>
      </c>
      <c r="T21" s="156" t="s">
        <v>391</v>
      </c>
      <c r="U21" s="157"/>
      <c r="V21" s="38"/>
    </row>
    <row r="22" spans="1:22" ht="11.25">
      <c r="A22" s="45">
        <v>1</v>
      </c>
      <c r="B22" s="45">
        <v>1</v>
      </c>
      <c r="D22" s="32"/>
      <c r="E22" s="136"/>
      <c r="F22" s="137" t="s">
        <v>278</v>
      </c>
      <c r="G22" s="96"/>
      <c r="H22" s="96"/>
      <c r="I22" s="96"/>
      <c r="J22" s="96"/>
      <c r="K22" s="96"/>
      <c r="L22" s="96"/>
      <c r="M22" s="96"/>
      <c r="N22" s="96"/>
      <c r="O22" s="96"/>
      <c r="P22" s="96"/>
      <c r="Q22" s="96"/>
      <c r="R22" s="96"/>
      <c r="S22" s="96"/>
      <c r="T22" s="96"/>
      <c r="U22" s="101"/>
      <c r="V22" s="38"/>
    </row>
    <row r="23" spans="4:22" ht="22.5">
      <c r="D23" s="32"/>
      <c r="E23" s="134"/>
      <c r="F23" s="120" t="s">
        <v>279</v>
      </c>
      <c r="G23" s="121"/>
      <c r="H23" s="121"/>
      <c r="I23" s="227"/>
      <c r="J23" s="228"/>
      <c r="K23" s="121"/>
      <c r="L23" s="121"/>
      <c r="M23" s="121"/>
      <c r="N23" s="121"/>
      <c r="O23" s="122">
        <f>ROUND(SUM(O17:O22),2)</f>
        <v>10860</v>
      </c>
      <c r="P23" s="122">
        <f>ROUND(SUM(P17:P22),2)</f>
        <v>0</v>
      </c>
      <c r="Q23" s="122">
        <f>ROUND(SUM(Q17:Q22),2)</f>
        <v>0</v>
      </c>
      <c r="R23" s="227"/>
      <c r="S23" s="228"/>
      <c r="T23" s="123"/>
      <c r="U23" s="124"/>
      <c r="V23" s="38"/>
    </row>
    <row r="24" spans="4:22" ht="15" customHeight="1">
      <c r="D24" s="32"/>
      <c r="E24" s="134"/>
      <c r="F24" s="125" t="s">
        <v>337</v>
      </c>
      <c r="G24" s="121"/>
      <c r="H24" s="121"/>
      <c r="I24" s="227"/>
      <c r="J24" s="228"/>
      <c r="K24" s="121"/>
      <c r="L24" s="121"/>
      <c r="M24" s="121"/>
      <c r="N24" s="121"/>
      <c r="O24" s="126">
        <v>0</v>
      </c>
      <c r="P24" s="126">
        <v>0</v>
      </c>
      <c r="Q24" s="126">
        <v>0</v>
      </c>
      <c r="R24" s="227"/>
      <c r="S24" s="228"/>
      <c r="T24" s="123"/>
      <c r="U24" s="124"/>
      <c r="V24" s="38"/>
    </row>
    <row r="25" spans="4:22" ht="15.75" customHeight="1">
      <c r="D25" s="32"/>
      <c r="E25" s="135"/>
      <c r="F25" s="127" t="s">
        <v>321</v>
      </c>
      <c r="G25" s="128"/>
      <c r="H25" s="128"/>
      <c r="I25" s="129"/>
      <c r="J25" s="130"/>
      <c r="K25" s="128"/>
      <c r="L25" s="128"/>
      <c r="M25" s="128"/>
      <c r="N25" s="128"/>
      <c r="O25" s="131">
        <v>0</v>
      </c>
      <c r="P25" s="131">
        <v>0</v>
      </c>
      <c r="Q25" s="131">
        <v>0</v>
      </c>
      <c r="R25" s="129"/>
      <c r="S25" s="130"/>
      <c r="T25" s="132"/>
      <c r="U25" s="133"/>
      <c r="V25" s="38"/>
    </row>
    <row r="26" spans="4:22" ht="15.75" customHeight="1" thickBot="1">
      <c r="D26" s="32"/>
      <c r="E26" s="135"/>
      <c r="F26" s="167" t="s">
        <v>385</v>
      </c>
      <c r="G26" s="128"/>
      <c r="H26" s="128"/>
      <c r="I26" s="129"/>
      <c r="J26" s="130"/>
      <c r="K26" s="128"/>
      <c r="L26" s="128"/>
      <c r="M26" s="122" t="s">
        <v>316</v>
      </c>
      <c r="N26" s="122">
        <f>SUMIF(M17:M22,M26,N17:N22)</f>
        <v>0</v>
      </c>
      <c r="O26" s="168"/>
      <c r="P26" s="168"/>
      <c r="Q26" s="168"/>
      <c r="R26" s="129"/>
      <c r="S26" s="130"/>
      <c r="T26" s="132"/>
      <c r="U26" s="133"/>
      <c r="V26" s="38"/>
    </row>
    <row r="27" spans="4:22" ht="11.25">
      <c r="D27" s="32"/>
      <c r="E27" s="138"/>
      <c r="F27" s="138"/>
      <c r="G27" s="138"/>
      <c r="H27" s="138"/>
      <c r="I27" s="138"/>
      <c r="J27" s="138"/>
      <c r="K27" s="138"/>
      <c r="L27" s="138"/>
      <c r="M27" s="138"/>
      <c r="N27" s="138"/>
      <c r="O27" s="138"/>
      <c r="P27" s="138"/>
      <c r="Q27" s="138"/>
      <c r="R27" s="138"/>
      <c r="S27" s="138"/>
      <c r="T27" s="138"/>
      <c r="U27" s="138"/>
      <c r="V27" s="112"/>
    </row>
    <row r="28" spans="4:21" ht="11.25">
      <c r="D28" s="34"/>
      <c r="E28" s="34"/>
      <c r="F28" s="34"/>
      <c r="G28" s="34"/>
      <c r="H28" s="34"/>
      <c r="I28" s="34"/>
      <c r="J28" s="34"/>
      <c r="K28" s="34"/>
      <c r="L28" s="34"/>
      <c r="M28" s="34"/>
      <c r="N28" s="34"/>
      <c r="O28" s="34"/>
      <c r="P28" s="34"/>
      <c r="Q28" s="34"/>
      <c r="R28" s="34"/>
      <c r="S28" s="34"/>
      <c r="T28" s="34"/>
      <c r="U28" s="34"/>
    </row>
  </sheetData>
  <sheetProtection password="E4D4" sheet="1" scenarios="1" formatColumns="0" formatRows="0"/>
  <mergeCells count="37">
    <mergeCell ref="D12:V12"/>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U14:U15"/>
    <mergeCell ref="I16:J16"/>
    <mergeCell ref="R16:S16"/>
    <mergeCell ref="I23:J23"/>
    <mergeCell ref="R23:S23"/>
    <mergeCell ref="E14:E15"/>
    <mergeCell ref="F14:F15"/>
    <mergeCell ref="G14:G15"/>
    <mergeCell ref="H14:H15"/>
    <mergeCell ref="I14:J15"/>
    <mergeCell ref="O14:O15"/>
    <mergeCell ref="M14:N14"/>
    <mergeCell ref="R14:S15"/>
    <mergeCell ref="I24:J24"/>
    <mergeCell ref="R24:S24"/>
    <mergeCell ref="T14:T15"/>
    <mergeCell ref="K14:L14"/>
    <mergeCell ref="P14:P15"/>
    <mergeCell ref="Q14:Q15"/>
  </mergeCells>
  <dataValidations count="5">
    <dataValidation type="decimal" allowBlank="1" showInputMessage="1" showErrorMessage="1" errorTitle="Внимание" error="Неверное значение, допускаются только действительные числа" sqref="O24:Q26 N17:Q21">
      <formula1>0</formula1>
      <formula2>9.99999999999999E+23</formula2>
    </dataValidation>
    <dataValidation type="textLength" allowBlank="1" showInputMessage="1" showErrorMessage="1" errorTitle="Ограничение длины текста." error="Слишком длинный текст." sqref="H17:H21 T17:U21 F17:F21">
      <formula1>0</formula1>
      <formula2>900</formula2>
    </dataValidation>
    <dataValidation type="list" allowBlank="1" showInputMessage="1" showErrorMessage="1" sqref="M17:M21">
      <formula1>DIMENSION_TYPE</formula1>
    </dataValidation>
    <dataValidation type="list" allowBlank="1" showInputMessage="1" showErrorMessage="1" sqref="G17:G21">
      <formula1>W_TYPE</formula1>
    </dataValidation>
    <dataValidation type="list" allowBlank="1" showInputMessage="1" showErrorMessage="1" sqref="K17:L21">
      <formula1>Месяц</formula1>
    </dataValidation>
  </dataValidations>
  <hyperlinks>
    <hyperlink ref="J17" location="'Передача ЭЭ'!K1" display="Выбрать"/>
    <hyperlink ref="F22" location="'Передача ЭЭ'!A1" display="Добавить запись"/>
    <hyperlink ref="S17" location="'Передача ЭЭ'!T1" display="Выбрать"/>
    <hyperlink ref="J18" location="'Передача ЭЭ'!K1" display="Выбрать"/>
    <hyperlink ref="S18" location="'Передача ЭЭ'!T1" display="Выбрать"/>
    <hyperlink ref="C18" location="'Передача ЭЭ'!A1" display="Удалить"/>
    <hyperlink ref="J19" location="'Передача ЭЭ'!K1" display="Выбрать"/>
    <hyperlink ref="S19" location="'Передача ЭЭ'!T1" display="Выбрать"/>
    <hyperlink ref="C19" location="'Передача ЭЭ'!A1" display="Удалить"/>
    <hyperlink ref="J20" location="'Передача ЭЭ'!K1" display="Выбрать"/>
    <hyperlink ref="S20" location="'Передача ЭЭ'!T1" display="Выбрать"/>
    <hyperlink ref="C20" location="'Передача ЭЭ'!A1" display="Удалить"/>
    <hyperlink ref="J21" location="'Передача ЭЭ'!K1" display="Выбрать"/>
    <hyperlink ref="S21" location="'Передача ЭЭ'!T1" display="Выбрать"/>
    <hyperlink ref="C21" location="'Передача ЭЭ'!A1" display="Удалить"/>
  </hyperlinks>
  <printOptions horizontalCentered="1"/>
  <pageMargins left="0.31496062992125984" right="0.31496062992125984" top="0.7480314960629921" bottom="0.7480314960629921" header="0.31496062992125984" footer="0.31496062992125984"/>
  <pageSetup fitToHeight="1000" fitToWidth="1" horizontalDpi="600" verticalDpi="600" orientation="landscape" paperSize="9" scale="66" r:id="rId1"/>
  <headerFooter>
    <oddFooter>&amp;R&amp;P</oddFooter>
  </headerFooter>
</worksheet>
</file>

<file path=xl/worksheets/sheet9.xml><?xml version="1.0" encoding="utf-8"?>
<worksheet xmlns="http://schemas.openxmlformats.org/spreadsheetml/2006/main" xmlns:r="http://schemas.openxmlformats.org/officeDocument/2006/relationships">
  <sheetPr codeName="Sheet_22">
    <pageSetUpPr fitToPage="1"/>
  </sheetPr>
  <dimension ref="A1:V24"/>
  <sheetViews>
    <sheetView showGridLines="0" zoomScalePageLayoutView="0" workbookViewId="0" topLeftCell="C3">
      <selection activeCell="C3" sqref="C3"/>
    </sheetView>
  </sheetViews>
  <sheetFormatPr defaultColWidth="9.140625" defaultRowHeight="11.25"/>
  <cols>
    <col min="1" max="2" width="9.57421875" style="45" hidden="1" customWidth="1"/>
    <col min="3" max="3" width="11.421875" style="0" customWidth="1"/>
    <col min="5" max="5" width="11.7109375" style="0" bestFit="1" customWidth="1"/>
    <col min="6" max="6" width="36.421875" style="0" customWidth="1"/>
    <col min="7" max="7" width="18.421875" style="0" customWidth="1"/>
    <col min="8" max="9" width="20.7109375" style="0" customWidth="1"/>
    <col min="10" max="10" width="10.28125" style="0" customWidth="1"/>
    <col min="11" max="17" width="20.7109375" style="0" customWidth="1"/>
    <col min="18" max="18" width="16.57421875" style="0" customWidth="1"/>
    <col min="19" max="19" width="10.140625" style="0" customWidth="1"/>
    <col min="20" max="21" width="36.421875" style="0" customWidth="1"/>
    <col min="22" max="22" width="9.140625" style="0" customWidth="1"/>
    <col min="44" max="44" width="9.140625" style="0" customWidth="1"/>
  </cols>
  <sheetData>
    <row r="1" spans="1:21" s="45" customFormat="1" ht="11.25" customHeight="1" hidden="1">
      <c r="A1" s="162">
        <f>ID</f>
        <v>26555079</v>
      </c>
      <c r="G1" s="46" t="s">
        <v>343</v>
      </c>
      <c r="H1" s="46" t="s">
        <v>344</v>
      </c>
      <c r="I1" s="46" t="s">
        <v>345</v>
      </c>
      <c r="J1" s="46" t="s">
        <v>342</v>
      </c>
      <c r="K1" s="46" t="s">
        <v>346</v>
      </c>
      <c r="L1" s="46" t="s">
        <v>347</v>
      </c>
      <c r="M1" s="46" t="s">
        <v>348</v>
      </c>
      <c r="N1" s="46" t="s">
        <v>349</v>
      </c>
      <c r="O1" s="46" t="s">
        <v>350</v>
      </c>
      <c r="P1" s="46" t="s">
        <v>351</v>
      </c>
      <c r="Q1" s="46" t="s">
        <v>352</v>
      </c>
      <c r="R1" s="46" t="s">
        <v>353</v>
      </c>
      <c r="S1" s="46"/>
      <c r="T1" s="46" t="s">
        <v>354</v>
      </c>
      <c r="U1" s="46" t="s">
        <v>355</v>
      </c>
    </row>
    <row r="2" spans="1:21" s="162" customFormat="1" ht="11.25" customHeight="1" hidden="1">
      <c r="A2" s="162" t="str">
        <f>D12</f>
        <v>Производство тепловой энергии в режиме комбинированной выработки</v>
      </c>
      <c r="G2" s="163" t="s">
        <v>280</v>
      </c>
      <c r="H2" s="162" t="s">
        <v>356</v>
      </c>
      <c r="I2" s="162" t="s">
        <v>263</v>
      </c>
      <c r="K2" s="162" t="s">
        <v>357</v>
      </c>
      <c r="L2" s="162" t="s">
        <v>358</v>
      </c>
      <c r="M2" s="162" t="s">
        <v>359</v>
      </c>
      <c r="N2" s="162" t="s">
        <v>360</v>
      </c>
      <c r="O2" s="162" t="s">
        <v>361</v>
      </c>
      <c r="P2" s="163" t="s">
        <v>362</v>
      </c>
      <c r="Q2" s="162" t="s">
        <v>363</v>
      </c>
      <c r="R2" s="162" t="s">
        <v>364</v>
      </c>
      <c r="T2" s="162" t="s">
        <v>323</v>
      </c>
      <c r="U2" s="162" t="s">
        <v>266</v>
      </c>
    </row>
    <row r="3" spans="1:22" s="111" customFormat="1" ht="11.25" customHeight="1">
      <c r="A3" s="45"/>
      <c r="B3" s="45"/>
      <c r="U3" s="119"/>
      <c r="V3" s="119"/>
    </row>
    <row r="4" spans="1:22" s="111" customFormat="1" ht="69.75" customHeight="1">
      <c r="A4" s="45"/>
      <c r="B4" s="45"/>
      <c r="D4" s="233" t="s">
        <v>322</v>
      </c>
      <c r="E4" s="233"/>
      <c r="F4" s="233"/>
      <c r="L4" s="233" t="s">
        <v>383</v>
      </c>
      <c r="M4" s="233"/>
      <c r="N4" s="233"/>
      <c r="O4" s="158"/>
      <c r="U4" s="233" t="s">
        <v>382</v>
      </c>
      <c r="V4" s="233"/>
    </row>
    <row r="5" spans="1:22" s="111" customFormat="1" ht="22.5" customHeight="1">
      <c r="A5" s="45"/>
      <c r="B5" s="45"/>
      <c r="D5" s="152"/>
      <c r="E5" s="234"/>
      <c r="F5" s="234"/>
      <c r="L5" s="152"/>
      <c r="M5" s="234"/>
      <c r="N5" s="234"/>
      <c r="O5" s="160"/>
      <c r="U5" s="234" t="str">
        <f>IF(B_POST="","",B_POST)</f>
        <v>Генеральный директор</v>
      </c>
      <c r="V5" s="234"/>
    </row>
    <row r="6" spans="1:22" s="111" customFormat="1" ht="22.5" customHeight="1">
      <c r="A6" s="45"/>
      <c r="B6" s="45"/>
      <c r="D6" s="152"/>
      <c r="E6" s="232"/>
      <c r="F6" s="232"/>
      <c r="L6" s="152"/>
      <c r="M6" s="232"/>
      <c r="N6" s="232"/>
      <c r="O6" s="160"/>
      <c r="U6" s="232" t="str">
        <f>IF(B_FIO="","",B_FIO)</f>
        <v>Эмдин Сергей Владимирович</v>
      </c>
      <c r="V6" s="232"/>
    </row>
    <row r="7" spans="1:22" s="111" customFormat="1" ht="22.5" customHeight="1">
      <c r="A7" s="45"/>
      <c r="B7" s="45"/>
      <c r="D7" s="152"/>
      <c r="E7" s="235" t="s">
        <v>275</v>
      </c>
      <c r="F7" s="235"/>
      <c r="L7" s="152"/>
      <c r="M7" s="235" t="s">
        <v>275</v>
      </c>
      <c r="N7" s="235"/>
      <c r="O7" s="161"/>
      <c r="U7" s="235" t="s">
        <v>275</v>
      </c>
      <c r="V7" s="235"/>
    </row>
    <row r="8" spans="4:22" ht="22.5" customHeight="1">
      <c r="D8" s="153"/>
      <c r="E8" s="236" t="s">
        <v>276</v>
      </c>
      <c r="F8" s="236"/>
      <c r="L8" s="153"/>
      <c r="M8" s="236" t="s">
        <v>276</v>
      </c>
      <c r="N8" s="236"/>
      <c r="O8" s="159"/>
      <c r="U8" s="236" t="s">
        <v>276</v>
      </c>
      <c r="V8" s="236"/>
    </row>
    <row r="9" ht="16.5" customHeight="1" thickBot="1">
      <c r="V9" s="107"/>
    </row>
    <row r="10" spans="4:22" ht="26.25" customHeight="1">
      <c r="D10" s="237" t="str">
        <f>"Адресная программа капитальных вложений на "&amp;YEAR_PERIOD&amp;" год (план)"</f>
        <v>Адресная программа капитальных вложений на 2014 год (план)</v>
      </c>
      <c r="E10" s="238"/>
      <c r="F10" s="238"/>
      <c r="G10" s="238"/>
      <c r="H10" s="238"/>
      <c r="I10" s="238"/>
      <c r="J10" s="238"/>
      <c r="K10" s="238"/>
      <c r="L10" s="238"/>
      <c r="M10" s="238"/>
      <c r="N10" s="238"/>
      <c r="O10" s="238"/>
      <c r="P10" s="238"/>
      <c r="Q10" s="238"/>
      <c r="R10" s="238"/>
      <c r="S10" s="238"/>
      <c r="T10" s="238"/>
      <c r="U10" s="238"/>
      <c r="V10" s="239"/>
    </row>
    <row r="11" spans="4:22" ht="26.25" customHeight="1" thickBot="1">
      <c r="D11" s="184" t="str">
        <f>COMPANY</f>
        <v>ООО "Воздушные ворота северной столицы"</v>
      </c>
      <c r="E11" s="185"/>
      <c r="F11" s="185"/>
      <c r="G11" s="185"/>
      <c r="H11" s="185"/>
      <c r="I11" s="185"/>
      <c r="J11" s="185"/>
      <c r="K11" s="185"/>
      <c r="L11" s="185"/>
      <c r="M11" s="185"/>
      <c r="N11" s="185"/>
      <c r="O11" s="185"/>
      <c r="P11" s="185"/>
      <c r="Q11" s="185"/>
      <c r="R11" s="185"/>
      <c r="S11" s="185"/>
      <c r="T11" s="185"/>
      <c r="U11" s="185"/>
      <c r="V11" s="186"/>
    </row>
    <row r="12" spans="4:22" ht="26.25" customHeight="1">
      <c r="D12" s="240" t="s">
        <v>270</v>
      </c>
      <c r="E12" s="240"/>
      <c r="F12" s="240"/>
      <c r="G12" s="240"/>
      <c r="H12" s="240"/>
      <c r="I12" s="240"/>
      <c r="J12" s="240"/>
      <c r="K12" s="240"/>
      <c r="L12" s="240"/>
      <c r="M12" s="240"/>
      <c r="N12" s="240"/>
      <c r="O12" s="240"/>
      <c r="P12" s="240"/>
      <c r="Q12" s="240"/>
      <c r="R12" s="240"/>
      <c r="S12" s="240"/>
      <c r="T12" s="240"/>
      <c r="U12" s="240"/>
      <c r="V12" s="240"/>
    </row>
    <row r="13" spans="4:22" ht="12" thickBot="1">
      <c r="D13" s="33"/>
      <c r="E13" s="34"/>
      <c r="F13" s="34"/>
      <c r="G13" s="34"/>
      <c r="H13" s="34"/>
      <c r="I13" s="34"/>
      <c r="J13" s="34"/>
      <c r="K13" s="34"/>
      <c r="L13" s="34"/>
      <c r="M13" s="34"/>
      <c r="N13" s="34"/>
      <c r="O13" s="34"/>
      <c r="P13" s="34"/>
      <c r="Q13" s="34"/>
      <c r="R13" s="34"/>
      <c r="S13" s="34"/>
      <c r="T13" s="34"/>
      <c r="U13" s="34"/>
      <c r="V13" s="37"/>
    </row>
    <row r="14" spans="4:22" ht="48.75" customHeight="1">
      <c r="D14" s="32"/>
      <c r="E14" s="241" t="s">
        <v>35</v>
      </c>
      <c r="F14" s="223" t="s">
        <v>365</v>
      </c>
      <c r="G14" s="225" t="s">
        <v>261</v>
      </c>
      <c r="H14" s="225" t="s">
        <v>262</v>
      </c>
      <c r="I14" s="225" t="s">
        <v>263</v>
      </c>
      <c r="J14" s="225"/>
      <c r="K14" s="225" t="s">
        <v>264</v>
      </c>
      <c r="L14" s="225"/>
      <c r="M14" s="225" t="s">
        <v>265</v>
      </c>
      <c r="N14" s="225"/>
      <c r="O14" s="223" t="str">
        <f>"Сумма по объекту"&amp;IF(YEAR_PERIOD="",""," на "&amp;YEAR_PERIOD&amp;" год")&amp;" в тек. ценах, 
тыс. руб.
(без НДС )"</f>
        <v>Сумма по объекту на 2014 год в тек. ценах, 
тыс. руб.
(без НДС )</v>
      </c>
      <c r="P14" s="223" t="str">
        <f>"Выполнено работ по состоянию на 01.01."&amp;YEAR_PERIOD&amp;" в тек. ценах, тыс. руб. 
(без НДС)"</f>
        <v>Выполнено работ по состоянию на 01.01.2014 в тек. ценах, тыс. руб. 
(без НДС)</v>
      </c>
      <c r="Q14" s="223" t="str">
        <f>"Оплачено по состоянию на 01.01."&amp;YEAR_PERIOD&amp;" в тек. ценах, тыс. руб.
(без НДС)"</f>
        <v>Оплачено по состоянию на 01.01.2014 в тек. ценах, тыс. руб.
(без НДС)</v>
      </c>
      <c r="R14" s="225" t="s">
        <v>338</v>
      </c>
      <c r="S14" s="225"/>
      <c r="T14" s="225" t="s">
        <v>323</v>
      </c>
      <c r="U14" s="229" t="s">
        <v>266</v>
      </c>
      <c r="V14" s="38"/>
    </row>
    <row r="15" spans="4:22" ht="27.75" customHeight="1" thickBot="1">
      <c r="D15" s="32"/>
      <c r="E15" s="242"/>
      <c r="F15" s="224"/>
      <c r="G15" s="226"/>
      <c r="H15" s="226"/>
      <c r="I15" s="226"/>
      <c r="J15" s="226"/>
      <c r="K15" s="117" t="s">
        <v>267</v>
      </c>
      <c r="L15" s="117" t="s">
        <v>268</v>
      </c>
      <c r="M15" s="154" t="s">
        <v>269</v>
      </c>
      <c r="N15" s="117" t="s">
        <v>320</v>
      </c>
      <c r="O15" s="224"/>
      <c r="P15" s="224"/>
      <c r="Q15" s="224"/>
      <c r="R15" s="226"/>
      <c r="S15" s="226"/>
      <c r="T15" s="226"/>
      <c r="U15" s="230"/>
      <c r="V15" s="38"/>
    </row>
    <row r="16" spans="4:22" ht="12" thickBot="1">
      <c r="D16" s="32"/>
      <c r="E16" s="118">
        <v>1</v>
      </c>
      <c r="F16" s="118">
        <v>2</v>
      </c>
      <c r="G16" s="118">
        <v>3</v>
      </c>
      <c r="H16" s="118">
        <v>4</v>
      </c>
      <c r="I16" s="231">
        <v>5</v>
      </c>
      <c r="J16" s="231"/>
      <c r="K16" s="118">
        <v>6</v>
      </c>
      <c r="L16" s="118">
        <v>7</v>
      </c>
      <c r="M16" s="118">
        <v>8</v>
      </c>
      <c r="N16" s="118">
        <v>9</v>
      </c>
      <c r="O16" s="118">
        <v>10</v>
      </c>
      <c r="P16" s="118">
        <v>11</v>
      </c>
      <c r="Q16" s="118">
        <v>12</v>
      </c>
      <c r="R16" s="231">
        <v>13</v>
      </c>
      <c r="S16" s="231"/>
      <c r="T16" s="118">
        <v>14</v>
      </c>
      <c r="U16" s="118">
        <v>15</v>
      </c>
      <c r="V16" s="38"/>
    </row>
    <row r="17" spans="2:22" ht="11.25" customHeight="1" hidden="1" thickBot="1">
      <c r="B17" s="45">
        <v>1</v>
      </c>
      <c r="D17" s="32"/>
      <c r="E17" s="139" t="str">
        <f>ROW()-ROW($E$17)+1&amp;"."</f>
        <v>1.</v>
      </c>
      <c r="F17" s="155"/>
      <c r="G17" s="140"/>
      <c r="H17" s="156"/>
      <c r="I17" s="142"/>
      <c r="J17" s="144" t="s">
        <v>277</v>
      </c>
      <c r="K17" s="141"/>
      <c r="L17" s="141"/>
      <c r="M17" s="141"/>
      <c r="N17" s="143"/>
      <c r="O17" s="143"/>
      <c r="P17" s="143"/>
      <c r="Q17" s="143"/>
      <c r="R17" s="142"/>
      <c r="S17" s="144" t="s">
        <v>277</v>
      </c>
      <c r="T17" s="156"/>
      <c r="U17" s="157"/>
      <c r="V17" s="38"/>
    </row>
    <row r="18" spans="1:22" ht="11.25">
      <c r="A18" s="45">
        <v>0</v>
      </c>
      <c r="B18" s="45">
        <v>1</v>
      </c>
      <c r="D18" s="32"/>
      <c r="E18" s="136"/>
      <c r="F18" s="137" t="s">
        <v>278</v>
      </c>
      <c r="G18" s="96"/>
      <c r="H18" s="96"/>
      <c r="I18" s="96"/>
      <c r="J18" s="96"/>
      <c r="K18" s="96"/>
      <c r="L18" s="96"/>
      <c r="M18" s="96"/>
      <c r="N18" s="96"/>
      <c r="O18" s="96"/>
      <c r="P18" s="96"/>
      <c r="Q18" s="96"/>
      <c r="R18" s="96"/>
      <c r="S18" s="96"/>
      <c r="T18" s="96"/>
      <c r="U18" s="101"/>
      <c r="V18" s="38"/>
    </row>
    <row r="19" spans="4:22" ht="22.5">
      <c r="D19" s="32"/>
      <c r="E19" s="134"/>
      <c r="F19" s="120" t="s">
        <v>279</v>
      </c>
      <c r="G19" s="121"/>
      <c r="H19" s="121"/>
      <c r="I19" s="227"/>
      <c r="J19" s="228"/>
      <c r="K19" s="121"/>
      <c r="L19" s="121"/>
      <c r="M19" s="121"/>
      <c r="N19" s="121"/>
      <c r="O19" s="122">
        <f>ROUND(SUM(O17:O18),2)</f>
        <v>0</v>
      </c>
      <c r="P19" s="122">
        <f>ROUND(SUM(P17:P18),2)</f>
        <v>0</v>
      </c>
      <c r="Q19" s="122">
        <f>ROUND(SUM(Q17:Q18),2)</f>
        <v>0</v>
      </c>
      <c r="R19" s="227"/>
      <c r="S19" s="228"/>
      <c r="T19" s="123"/>
      <c r="U19" s="124"/>
      <c r="V19" s="38"/>
    </row>
    <row r="20" spans="4:22" ht="15" customHeight="1">
      <c r="D20" s="32"/>
      <c r="E20" s="134"/>
      <c r="F20" s="125" t="s">
        <v>337</v>
      </c>
      <c r="G20" s="121"/>
      <c r="H20" s="121"/>
      <c r="I20" s="227"/>
      <c r="J20" s="228"/>
      <c r="K20" s="121"/>
      <c r="L20" s="121"/>
      <c r="M20" s="121"/>
      <c r="N20" s="121"/>
      <c r="O20" s="126"/>
      <c r="P20" s="126"/>
      <c r="Q20" s="126"/>
      <c r="R20" s="227"/>
      <c r="S20" s="228"/>
      <c r="T20" s="123"/>
      <c r="U20" s="124"/>
      <c r="V20" s="38"/>
    </row>
    <row r="21" spans="4:22" ht="15" customHeight="1">
      <c r="D21" s="32"/>
      <c r="E21" s="135"/>
      <c r="F21" s="127" t="s">
        <v>321</v>
      </c>
      <c r="G21" s="128"/>
      <c r="H21" s="128"/>
      <c r="I21" s="129"/>
      <c r="J21" s="130"/>
      <c r="K21" s="128"/>
      <c r="L21" s="128"/>
      <c r="M21" s="128"/>
      <c r="N21" s="128"/>
      <c r="O21" s="131"/>
      <c r="P21" s="131"/>
      <c r="Q21" s="131"/>
      <c r="R21" s="129"/>
      <c r="S21" s="130"/>
      <c r="T21" s="132"/>
      <c r="U21" s="133"/>
      <c r="V21" s="38"/>
    </row>
    <row r="22" spans="4:22" ht="15" customHeight="1" thickBot="1">
      <c r="D22" s="32"/>
      <c r="E22" s="135"/>
      <c r="F22" s="167" t="s">
        <v>385</v>
      </c>
      <c r="G22" s="128"/>
      <c r="H22" s="128"/>
      <c r="I22" s="129"/>
      <c r="J22" s="130"/>
      <c r="K22" s="128"/>
      <c r="L22" s="128"/>
      <c r="M22" s="122" t="s">
        <v>316</v>
      </c>
      <c r="N22" s="122">
        <f>SUMIF(M17:M18,M22,N17:N18)</f>
        <v>0</v>
      </c>
      <c r="O22" s="130"/>
      <c r="P22" s="130"/>
      <c r="Q22" s="130"/>
      <c r="R22" s="129"/>
      <c r="S22" s="130"/>
      <c r="T22" s="132"/>
      <c r="U22" s="133"/>
      <c r="V22" s="38"/>
    </row>
    <row r="23" spans="4:22" ht="11.25">
      <c r="D23" s="32"/>
      <c r="E23" s="138"/>
      <c r="F23" s="138"/>
      <c r="G23" s="138"/>
      <c r="H23" s="138"/>
      <c r="I23" s="138"/>
      <c r="J23" s="138"/>
      <c r="K23" s="138"/>
      <c r="L23" s="138"/>
      <c r="M23" s="138"/>
      <c r="N23" s="138"/>
      <c r="O23" s="138"/>
      <c r="P23" s="138"/>
      <c r="Q23" s="138"/>
      <c r="R23" s="138"/>
      <c r="S23" s="138"/>
      <c r="T23" s="138"/>
      <c r="U23" s="138"/>
      <c r="V23" s="112"/>
    </row>
    <row r="24" spans="4:21" ht="11.25">
      <c r="D24" s="34"/>
      <c r="E24" s="34"/>
      <c r="F24" s="34"/>
      <c r="G24" s="34"/>
      <c r="H24" s="34"/>
      <c r="I24" s="34"/>
      <c r="J24" s="34"/>
      <c r="K24" s="34"/>
      <c r="L24" s="34"/>
      <c r="M24" s="34"/>
      <c r="N24" s="34"/>
      <c r="O24" s="34"/>
      <c r="P24" s="34"/>
      <c r="Q24" s="34"/>
      <c r="R24" s="34"/>
      <c r="S24" s="34"/>
      <c r="T24" s="34"/>
      <c r="U24" s="34"/>
    </row>
  </sheetData>
  <sheetProtection password="E4D4" sheet="1" scenarios="1" formatColumns="0" formatRows="0"/>
  <mergeCells count="37">
    <mergeCell ref="M5:N5"/>
    <mergeCell ref="E6:F6"/>
    <mergeCell ref="M6:N6"/>
    <mergeCell ref="E7:F7"/>
    <mergeCell ref="M7:N7"/>
    <mergeCell ref="E8:F8"/>
    <mergeCell ref="M8:N8"/>
    <mergeCell ref="U4:V4"/>
    <mergeCell ref="U5:V5"/>
    <mergeCell ref="U7:V7"/>
    <mergeCell ref="U8:V8"/>
    <mergeCell ref="D10:V10"/>
    <mergeCell ref="D11:V11"/>
    <mergeCell ref="U6:V6"/>
    <mergeCell ref="D4:F4"/>
    <mergeCell ref="L4:N4"/>
    <mergeCell ref="E5:F5"/>
    <mergeCell ref="D12:V12"/>
    <mergeCell ref="E14:E15"/>
    <mergeCell ref="F14:F15"/>
    <mergeCell ref="G14:G15"/>
    <mergeCell ref="H14:H15"/>
    <mergeCell ref="I14:J15"/>
    <mergeCell ref="K14:L14"/>
    <mergeCell ref="M14:N14"/>
    <mergeCell ref="R14:S15"/>
    <mergeCell ref="Q14:Q15"/>
    <mergeCell ref="I20:J20"/>
    <mergeCell ref="R20:S20"/>
    <mergeCell ref="U14:U15"/>
    <mergeCell ref="I16:J16"/>
    <mergeCell ref="R16:S16"/>
    <mergeCell ref="I19:J19"/>
    <mergeCell ref="R19:S19"/>
    <mergeCell ref="O14:O15"/>
    <mergeCell ref="T14:T15"/>
    <mergeCell ref="P14:P15"/>
  </mergeCells>
  <dataValidations count="5">
    <dataValidation type="textLength" allowBlank="1" showInputMessage="1" showErrorMessage="1" errorTitle="Ограничение длины текста." error="Слишком длинный текст." sqref="F17 T17:U17 H17">
      <formula1>0</formula1>
      <formula2>900</formula2>
    </dataValidation>
    <dataValidation type="decimal" allowBlank="1" showInputMessage="1" showErrorMessage="1" errorTitle="Внимание" error="Неверное значение, допускаются только действительные числа" sqref="O20:Q22 N17:Q17">
      <formula1>0</formula1>
      <formula2>9.99999999999999E+23</formula2>
    </dataValidation>
    <dataValidation type="list" allowBlank="1" showInputMessage="1" showErrorMessage="1" sqref="M17">
      <formula1>DIMENSION_TYPE</formula1>
    </dataValidation>
    <dataValidation type="list" allowBlank="1" showInputMessage="1" showErrorMessage="1" sqref="G17">
      <formula1>W_TYPE</formula1>
    </dataValidation>
    <dataValidation type="list" allowBlank="1" showInputMessage="1" showErrorMessage="1" sqref="K17:L17">
      <formula1>Месяц</formula1>
    </dataValidation>
  </dataValidations>
  <hyperlinks>
    <hyperlink ref="J17" location="'Передача ЭЭ'!K1" display="Выбрать"/>
    <hyperlink ref="F18" location="'Производство ТЭ (комб)'!A1" display="Добавить запись"/>
    <hyperlink ref="S17" location="'Передача ЭЭ'!T1" display="Выбрать"/>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3"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Kseniya V. Martynyuk</cp:lastModifiedBy>
  <cp:lastPrinted>2014-04-16T08:46:10Z</cp:lastPrinted>
  <dcterms:created xsi:type="dcterms:W3CDTF">2012-05-02T09:06:49Z</dcterms:created>
  <dcterms:modified xsi:type="dcterms:W3CDTF">2014-07-14T11:47:03Z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ADR.PR.CAP.INV.PLAN.4.178</vt:lpwstr>
  </property>
  <property fmtid="{D5CDD505-2E9C-101B-9397-08002B2CF9AE}" pid="3" name="VERSION">
    <vt:lpwstr>Версия 1.1</vt:lpwstr>
  </property>
  <property fmtid="{D5CDD505-2E9C-101B-9397-08002B2CF9AE}" pid="4" name="FORMNAME">
    <vt:lpwstr>Адресные программы капитальных вложений</vt:lpwstr>
  </property>
  <property fmtid="{D5CDD505-2E9C-101B-9397-08002B2CF9AE}" pid="5" name="SPHERE">
    <vt:lpwstr>ALL</vt:lpwstr>
  </property>
  <property fmtid="{D5CDD505-2E9C-101B-9397-08002B2CF9AE}" pid="6" name="CHKSTATUS">
    <vt:i4>1</vt:i4>
  </property>
  <property fmtid="{D5CDD505-2E9C-101B-9397-08002B2CF9AE}" pid="7" name="COMPANY">
    <vt:lpwstr>ООО "Воздушные ворота северной столицы"</vt:lpwstr>
  </property>
  <property fmtid="{D5CDD505-2E9C-101B-9397-08002B2CF9AE}" pid="8" name="PERIOD">
    <vt:lpwstr>2014</vt:lpwstr>
  </property>
  <property fmtid="{D5CDD505-2E9C-101B-9397-08002B2CF9AE}" pid="9" name="PERIOD2">
    <vt:lpwstr>Год</vt:lpwstr>
  </property>
  <property fmtid="{D5CDD505-2E9C-101B-9397-08002B2CF9AE}" pid="10" name="PF">
    <vt:lpwstr>План с учетом утвержденного тарифа</vt:lpwstr>
  </property>
  <property fmtid="{D5CDD505-2E9C-101B-9397-08002B2CF9AE}" pid="11" name="GROUP" linkTarget="PROP_GROUP">
    <vt:r8>6.114509E-317</vt:r8>
  </property>
  <property fmtid="{D5CDD505-2E9C-101B-9397-08002B2CF9AE}" pid="12" name="CurrentVersion">
    <vt:lpwstr>1.0</vt:lpwstr>
  </property>
</Properties>
</file>